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as" sheetId="1" r:id="rId4"/>
    <sheet state="visible" name="ciudades" sheetId="2" r:id="rId5"/>
    <sheet state="visible" name="insccats" sheetId="3" r:id="rId6"/>
    <sheet state="visible" name="inscripciones" sheetId="4" r:id="rId7"/>
    <sheet state="visible" name="kits" sheetId="5" r:id="rId8"/>
    <sheet state="visible" name="maratones" sheetId="6" r:id="rId9"/>
    <sheet state="visible" name="paises" sheetId="7" r:id="rId10"/>
    <sheet state="visible" name="participantes" sheetId="8" r:id="rId11"/>
    <sheet state="visible" name="recorridos" sheetId="9" r:id="rId12"/>
    <sheet state="visible" name="regiones" sheetId="10" r:id="rId13"/>
  </sheets>
  <definedNames/>
  <calcPr/>
</workbook>
</file>

<file path=xl/sharedStrings.xml><?xml version="1.0" encoding="utf-8"?>
<sst xmlns="http://schemas.openxmlformats.org/spreadsheetml/2006/main" count="5557" uniqueCount="2858">
  <si>
    <t>descripcion</t>
  </si>
  <si>
    <t>genero</t>
  </si>
  <si>
    <t>edad_desde</t>
  </si>
  <si>
    <t>edad_hasta</t>
  </si>
  <si>
    <t>recorrido_id</t>
  </si>
  <si>
    <t>General</t>
  </si>
  <si>
    <t>F</t>
  </si>
  <si>
    <t>M</t>
  </si>
  <si>
    <t>Juveniles de 18 a 19 años</t>
  </si>
  <si>
    <t>Mayores de 20 a 29 años</t>
  </si>
  <si>
    <t>Pre Veteranos A de 30 a 34 años</t>
  </si>
  <si>
    <t>Pre Veteranos B de 35 a 39 años</t>
  </si>
  <si>
    <t>Veteranos A de 40 a 44 años</t>
  </si>
  <si>
    <t>Veteranos B de 45 a 49 años</t>
  </si>
  <si>
    <t>Veteranos C de 50 a 54 años</t>
  </si>
  <si>
    <t>Veteranos D de 55 a 59 años</t>
  </si>
  <si>
    <t>Veteranos D de 55 a 59 años 15.5 k Damas</t>
  </si>
  <si>
    <t>Veteranos E de 60 a 64 años</t>
  </si>
  <si>
    <t>Veteranos F de 65 a 69 años</t>
  </si>
  <si>
    <t>Veteranos G más de 70 años</t>
  </si>
  <si>
    <t>Menores de 16 a 17 años</t>
  </si>
  <si>
    <t>id</t>
  </si>
  <si>
    <t>ciudad</t>
  </si>
  <si>
    <t>Region</t>
  </si>
  <si>
    <t>Reconquista</t>
  </si>
  <si>
    <t>Posadas</t>
  </si>
  <si>
    <t>Pilar</t>
  </si>
  <si>
    <t>Oberá</t>
  </si>
  <si>
    <t>Mar del Plata</t>
  </si>
  <si>
    <t>Los Polvorines</t>
  </si>
  <si>
    <t>Campana</t>
  </si>
  <si>
    <t>Buenos Aires</t>
  </si>
  <si>
    <t>Boedo</t>
  </si>
  <si>
    <t>Belgrano</t>
  </si>
  <si>
    <t>Avellaneda</t>
  </si>
  <si>
    <t>Villa Constitución</t>
  </si>
  <si>
    <t>Victoria</t>
  </si>
  <si>
    <t>Venado Tuerto</t>
  </si>
  <si>
    <t>Sunchales</t>
  </si>
  <si>
    <t>Santo Tomé</t>
  </si>
  <si>
    <t>Santa Fe</t>
  </si>
  <si>
    <t>San Nicolás de los Arroyos</t>
  </si>
  <si>
    <t>Rufino</t>
  </si>
  <si>
    <t>Rosario</t>
  </si>
  <si>
    <t>Rafaela</t>
  </si>
  <si>
    <t>Pergamino</t>
  </si>
  <si>
    <t>Pérez</t>
  </si>
  <si>
    <t>Marcos Juárez</t>
  </si>
  <si>
    <t>Laboulaye</t>
  </si>
  <si>
    <t>Granadero Baigorria</t>
  </si>
  <si>
    <t>Gobernador Gálvez</t>
  </si>
  <si>
    <t>General Villegas</t>
  </si>
  <si>
    <t>Firmat</t>
  </si>
  <si>
    <t>Esperanza</t>
  </si>
  <si>
    <t>Diamante</t>
  </si>
  <si>
    <t>Cosquín</t>
  </si>
  <si>
    <t>Coronda</t>
  </si>
  <si>
    <t>Córdoba</t>
  </si>
  <si>
    <t>Chacabuco</t>
  </si>
  <si>
    <t>Casilda</t>
  </si>
  <si>
    <t>Capitán Bermúdez</t>
  </si>
  <si>
    <t>Cañada de Gómez</t>
  </si>
  <si>
    <t>Arroyo Seco</t>
  </si>
  <si>
    <t>Villa Santa Rita</t>
  </si>
  <si>
    <t>San Miguel</t>
  </si>
  <si>
    <t>Chañar Ladeado</t>
  </si>
  <si>
    <t>Roldán</t>
  </si>
  <si>
    <t>Recreo</t>
  </si>
  <si>
    <t>Las Rosas</t>
  </si>
  <si>
    <t>Las Parejas</t>
  </si>
  <si>
    <t>Funes</t>
  </si>
  <si>
    <t>Fray Luis A. Beltrán</t>
  </si>
  <si>
    <t>El Trébol</t>
  </si>
  <si>
    <t>Calchaquí</t>
  </si>
  <si>
    <t>Armstrong</t>
  </si>
  <si>
    <t>Nogoyá</t>
  </si>
  <si>
    <t>Miramar</t>
  </si>
  <si>
    <t>Lomas de Zamora</t>
  </si>
  <si>
    <t>Villa Mugueta</t>
  </si>
  <si>
    <t>San Lorenzo</t>
  </si>
  <si>
    <t>Ramallo</t>
  </si>
  <si>
    <t>Las Heras</t>
  </si>
  <si>
    <t>Colón</t>
  </si>
  <si>
    <t>Arrecifes</t>
  </si>
  <si>
    <t>Puerto General San Martin</t>
  </si>
  <si>
    <t>categoria_id</t>
  </si>
  <si>
    <t>inscripcion_id</t>
  </si>
  <si>
    <t>talle_kit_id</t>
  </si>
  <si>
    <t>participante_id</t>
  </si>
  <si>
    <t>talle</t>
  </si>
  <si>
    <t>stock_inicial</t>
  </si>
  <si>
    <t>stock</t>
  </si>
  <si>
    <t>maraton_id</t>
  </si>
  <si>
    <t>xs</t>
  </si>
  <si>
    <t>s</t>
  </si>
  <si>
    <t>m</t>
  </si>
  <si>
    <t>l</t>
  </si>
  <si>
    <t>xl</t>
  </si>
  <si>
    <t>cupo</t>
  </si>
  <si>
    <t>Maratón 155 Años de La Capital</t>
  </si>
  <si>
    <t>pais</t>
  </si>
  <si>
    <t>Argentina</t>
  </si>
  <si>
    <t>American Samoa</t>
  </si>
  <si>
    <t>Brazil</t>
  </si>
  <si>
    <t>France</t>
  </si>
  <si>
    <t>Peru</t>
  </si>
  <si>
    <t>Paraguay</t>
  </si>
  <si>
    <t>Taiwan</t>
  </si>
  <si>
    <t>United States</t>
  </si>
  <si>
    <t>Uruguay</t>
  </si>
  <si>
    <t>Venezuela</t>
  </si>
  <si>
    <t>nro_doc</t>
  </si>
  <si>
    <t>nombre</t>
  </si>
  <si>
    <t>apellido</t>
  </si>
  <si>
    <t>fec_nac</t>
  </si>
  <si>
    <t>institucion</t>
  </si>
  <si>
    <t>nom_cto_emerg</t>
  </si>
  <si>
    <t>cel_cto emerg</t>
  </si>
  <si>
    <t>cober_med</t>
  </si>
  <si>
    <t>Cristián Marcelo</t>
  </si>
  <si>
    <t>Gallo</t>
  </si>
  <si>
    <t>Diario La Capital</t>
  </si>
  <si>
    <t>Marina Morzan</t>
  </si>
  <si>
    <t>OSPRO/DASUTEN</t>
  </si>
  <si>
    <t>Laura</t>
  </si>
  <si>
    <t>Acosta</t>
  </si>
  <si>
    <t>diario la capital</t>
  </si>
  <si>
    <t>dario</t>
  </si>
  <si>
    <t>ospro</t>
  </si>
  <si>
    <t>valeria</t>
  </si>
  <si>
    <t>pereyra</t>
  </si>
  <si>
    <t>v</t>
  </si>
  <si>
    <t>Lisandro</t>
  </si>
  <si>
    <t>Machain</t>
  </si>
  <si>
    <t>La Capital</t>
  </si>
  <si>
    <t>Maia</t>
  </si>
  <si>
    <t>Buenísima</t>
  </si>
  <si>
    <t>Maria Ines</t>
  </si>
  <si>
    <t>Cafferata</t>
  </si>
  <si>
    <t>no</t>
  </si>
  <si>
    <t>Rodrigo</t>
  </si>
  <si>
    <t>urgencias 351111</t>
  </si>
  <si>
    <t>Verónica</t>
  </si>
  <si>
    <t>Sciascia</t>
  </si>
  <si>
    <t>Lidia Rodríguez</t>
  </si>
  <si>
    <t>URG</t>
  </si>
  <si>
    <t>Guillermo</t>
  </si>
  <si>
    <t>Zysman</t>
  </si>
  <si>
    <t>LT8</t>
  </si>
  <si>
    <t>Micaela</t>
  </si>
  <si>
    <t>Ospro</t>
  </si>
  <si>
    <t>Diego Jorge</t>
  </si>
  <si>
    <t>Fanara Scuderi</t>
  </si>
  <si>
    <t>L&amp;A Team</t>
  </si>
  <si>
    <t>Juan Fanara</t>
  </si>
  <si>
    <t>Diego</t>
  </si>
  <si>
    <t>Espinosa</t>
  </si>
  <si>
    <t>Hugo Espinosa</t>
  </si>
  <si>
    <t>IPAM</t>
  </si>
  <si>
    <t>Martin</t>
  </si>
  <si>
    <t>Prez</t>
  </si>
  <si>
    <t>Pilay</t>
  </si>
  <si>
    <t>Agustina Battilana</t>
  </si>
  <si>
    <t>Avalian</t>
  </si>
  <si>
    <t>Florencia</t>
  </si>
  <si>
    <t>Fignoni</t>
  </si>
  <si>
    <t>Pilay SA.</t>
  </si>
  <si>
    <t>Facundo Lluch</t>
  </si>
  <si>
    <t>Swiss Medical</t>
  </si>
  <si>
    <t>Maria Emilia</t>
  </si>
  <si>
    <t>Alba</t>
  </si>
  <si>
    <t>PILAY SA</t>
  </si>
  <si>
    <t>Monica Gonzalez</t>
  </si>
  <si>
    <t>esencial</t>
  </si>
  <si>
    <t>AGUSTINA LORENA</t>
  </si>
  <si>
    <t>BATTILANA</t>
  </si>
  <si>
    <t>PILAY S.A.</t>
  </si>
  <si>
    <t>LUIS BATTILANA</t>
  </si>
  <si>
    <t>AVALIAN</t>
  </si>
  <si>
    <t>Iván</t>
  </si>
  <si>
    <t>Coronel</t>
  </si>
  <si>
    <t>Pilay S.A.</t>
  </si>
  <si>
    <t>Norma Melendez</t>
  </si>
  <si>
    <t>Omint</t>
  </si>
  <si>
    <t>carlos daniel</t>
  </si>
  <si>
    <t>maglier</t>
  </si>
  <si>
    <t>ninguna</t>
  </si>
  <si>
    <t>fabiana arevalo</t>
  </si>
  <si>
    <t>APROSS</t>
  </si>
  <si>
    <t>Esteban</t>
  </si>
  <si>
    <t>Ameriso</t>
  </si>
  <si>
    <t>Marcela Ruiz</t>
  </si>
  <si>
    <t>maria cecilia</t>
  </si>
  <si>
    <t>poy</t>
  </si>
  <si>
    <t>horacio destito</t>
  </si>
  <si>
    <t>urgencias</t>
  </si>
  <si>
    <t>Juan José</t>
  </si>
  <si>
    <t>Asborno</t>
  </si>
  <si>
    <t>Marisa Tartarelli</t>
  </si>
  <si>
    <t>Swiss medical</t>
  </si>
  <si>
    <t>Luciano</t>
  </si>
  <si>
    <t>De las aguas</t>
  </si>
  <si>
    <t>No</t>
  </si>
  <si>
    <t>Mabel</t>
  </si>
  <si>
    <t>Oeste</t>
  </si>
  <si>
    <t>Juan Pablo</t>
  </si>
  <si>
    <t>Vallejos</t>
  </si>
  <si>
    <t>Dora Corvalan</t>
  </si>
  <si>
    <t>Construir Salud</t>
  </si>
  <si>
    <t>Natalia</t>
  </si>
  <si>
    <t>Franchini</t>
  </si>
  <si>
    <t>Running Cap</t>
  </si>
  <si>
    <t>Luis</t>
  </si>
  <si>
    <t>Ima salud</t>
  </si>
  <si>
    <t>Maximiliano Alexis</t>
  </si>
  <si>
    <t>Quintana</t>
  </si>
  <si>
    <t>Rocio Grela</t>
  </si>
  <si>
    <t>Prevención Salud</t>
  </si>
  <si>
    <t>sofia</t>
  </si>
  <si>
    <t>lamboglia</t>
  </si>
  <si>
    <t>maria del carmen lago y perez</t>
  </si>
  <si>
    <t>iapos</t>
  </si>
  <si>
    <t>Gabriel</t>
  </si>
  <si>
    <t>Rios</t>
  </si>
  <si>
    <t>Liliana</t>
  </si>
  <si>
    <t>Federada</t>
  </si>
  <si>
    <t>María Cecilia</t>
  </si>
  <si>
    <t>Merlo</t>
  </si>
  <si>
    <t>Sebastián Szama</t>
  </si>
  <si>
    <t>Esencial</t>
  </si>
  <si>
    <t>Gustavo</t>
  </si>
  <si>
    <t>Avalos</t>
  </si>
  <si>
    <t>Club atletico union</t>
  </si>
  <si>
    <t>Oscar</t>
  </si>
  <si>
    <t>Laura Flavia</t>
  </si>
  <si>
    <t>DAngelo</t>
  </si>
  <si>
    <t>Fernando Vergara</t>
  </si>
  <si>
    <t>Iapos</t>
  </si>
  <si>
    <t>Diego Daniel</t>
  </si>
  <si>
    <t>Rodríguez</t>
  </si>
  <si>
    <t>Silvana lencinas</t>
  </si>
  <si>
    <t>Daniela Andrea</t>
  </si>
  <si>
    <t>Falaschi</t>
  </si>
  <si>
    <t>Agustín</t>
  </si>
  <si>
    <t>Medife</t>
  </si>
  <si>
    <t>MAURICIO GERMAN</t>
  </si>
  <si>
    <t>Sakvadeo</t>
  </si>
  <si>
    <t>Romina chuappa</t>
  </si>
  <si>
    <t>Ezequiel</t>
  </si>
  <si>
    <t>agustina</t>
  </si>
  <si>
    <t>Estefania</t>
  </si>
  <si>
    <t>Garay</t>
  </si>
  <si>
    <t>Mama claudia</t>
  </si>
  <si>
    <t>Iosper</t>
  </si>
  <si>
    <t>Nicolas</t>
  </si>
  <si>
    <t>Frutos</t>
  </si>
  <si>
    <t>Marcelo frutos</t>
  </si>
  <si>
    <t>Carlos</t>
  </si>
  <si>
    <t>Torres</t>
  </si>
  <si>
    <t>Marisa Mezzabotta</t>
  </si>
  <si>
    <t>Cristian</t>
  </si>
  <si>
    <t>Cisneros</t>
  </si>
  <si>
    <t>Maria</t>
  </si>
  <si>
    <t>Cetia</t>
  </si>
  <si>
    <t>Edgardo</t>
  </si>
  <si>
    <t>Vitola</t>
  </si>
  <si>
    <t>Omar vitola</t>
  </si>
  <si>
    <t>Javier</t>
  </si>
  <si>
    <t>Abiad</t>
  </si>
  <si>
    <t>Georgina</t>
  </si>
  <si>
    <t>osde</t>
  </si>
  <si>
    <t>Vanesa</t>
  </si>
  <si>
    <t>Ferreyra</t>
  </si>
  <si>
    <t>GUSTAVO</t>
  </si>
  <si>
    <t>MILLANO</t>
  </si>
  <si>
    <t>CM TEAM</t>
  </si>
  <si>
    <t>GABRIELA FERRANTI</t>
  </si>
  <si>
    <t>FEDERADA SALUD</t>
  </si>
  <si>
    <t>Ana</t>
  </si>
  <si>
    <t>Celebroni</t>
  </si>
  <si>
    <t>Pablo Quagliani</t>
  </si>
  <si>
    <t>Mercado</t>
  </si>
  <si>
    <t>Rosa Isabel mugas</t>
  </si>
  <si>
    <t>Guon</t>
  </si>
  <si>
    <t>Lucas</t>
  </si>
  <si>
    <t>Paladini</t>
  </si>
  <si>
    <t>Claudia</t>
  </si>
  <si>
    <t>gabriela</t>
  </si>
  <si>
    <t>Escobedo</t>
  </si>
  <si>
    <t>Raul Bejarano</t>
  </si>
  <si>
    <t>IAPOS</t>
  </si>
  <si>
    <t>Grossetti</t>
  </si>
  <si>
    <t>Ariel cos</t>
  </si>
  <si>
    <t>Osde</t>
  </si>
  <si>
    <t>Maria Beronica</t>
  </si>
  <si>
    <t>Sandoval</t>
  </si>
  <si>
    <t>Joana</t>
  </si>
  <si>
    <t>Obregón</t>
  </si>
  <si>
    <t>Roxana Avellaneda</t>
  </si>
  <si>
    <t>Walter</t>
  </si>
  <si>
    <t>Gutierrez</t>
  </si>
  <si>
    <t>Angeles</t>
  </si>
  <si>
    <t>Escencial</t>
  </si>
  <si>
    <t>Julio Cesar</t>
  </si>
  <si>
    <t>Sanchez</t>
  </si>
  <si>
    <t>Guillermo adad</t>
  </si>
  <si>
    <t>Bobertura publica</t>
  </si>
  <si>
    <t>Patricia</t>
  </si>
  <si>
    <t>Albornoz</t>
  </si>
  <si>
    <t>Corvoisier nestor</t>
  </si>
  <si>
    <t>Alain Cristian</t>
  </si>
  <si>
    <t>Soso Ferrer</t>
  </si>
  <si>
    <t>Cecilia Ferrer</t>
  </si>
  <si>
    <t>Andar</t>
  </si>
  <si>
    <t>Eduardo</t>
  </si>
  <si>
    <t>Castellano</t>
  </si>
  <si>
    <t>.</t>
  </si>
  <si>
    <t>Noemi</t>
  </si>
  <si>
    <t>Perez</t>
  </si>
  <si>
    <t>Club atlético provincial</t>
  </si>
  <si>
    <t>Más osdop</t>
  </si>
  <si>
    <t>Marcelo</t>
  </si>
  <si>
    <t>Barrozo</t>
  </si>
  <si>
    <t>Carla Montesanto</t>
  </si>
  <si>
    <t>María de los Ángeles</t>
  </si>
  <si>
    <t>Merello</t>
  </si>
  <si>
    <t>Corre General Rojo</t>
  </si>
  <si>
    <t>Ricardo</t>
  </si>
  <si>
    <t>IOMA</t>
  </si>
  <si>
    <t>Fabiana Andrea</t>
  </si>
  <si>
    <t>Rijo</t>
  </si>
  <si>
    <t>ATENAS RUNNING TEAM</t>
  </si>
  <si>
    <t>Pablo Gabriel Cardoso</t>
  </si>
  <si>
    <t>SMAI EPE</t>
  </si>
  <si>
    <t>Ariel</t>
  </si>
  <si>
    <t>Meoli</t>
  </si>
  <si>
    <t>Karina</t>
  </si>
  <si>
    <t>Galeno Oro</t>
  </si>
  <si>
    <t>WALTER HORACIO</t>
  </si>
  <si>
    <t>NARDELLI</t>
  </si>
  <si>
    <t>Claudia Lorenzini</t>
  </si>
  <si>
    <t>Ciencias Economicas</t>
  </si>
  <si>
    <t>Christian Daniel</t>
  </si>
  <si>
    <t>Baserga</t>
  </si>
  <si>
    <t>Juliana</t>
  </si>
  <si>
    <t>Galeno</t>
  </si>
  <si>
    <t>Aylen</t>
  </si>
  <si>
    <t>Borri</t>
  </si>
  <si>
    <t>Veronica</t>
  </si>
  <si>
    <t>Saludable</t>
  </si>
  <si>
    <t>Gimenez</t>
  </si>
  <si>
    <t>Sarmiento</t>
  </si>
  <si>
    <t>Stella</t>
  </si>
  <si>
    <t>Obra social</t>
  </si>
  <si>
    <t>Beatriz</t>
  </si>
  <si>
    <t>Di Paolo</t>
  </si>
  <si>
    <t>NO</t>
  </si>
  <si>
    <t>Monica Mendoza</t>
  </si>
  <si>
    <t>Leandro</t>
  </si>
  <si>
    <t>Buso</t>
  </si>
  <si>
    <t>Maria Julia</t>
  </si>
  <si>
    <t>Luque tello</t>
  </si>
  <si>
    <t>Asociación civil salta 2141</t>
  </si>
  <si>
    <t>Mariana</t>
  </si>
  <si>
    <t>Ribera salud</t>
  </si>
  <si>
    <t>LUCILA</t>
  </si>
  <si>
    <t>ALORAA</t>
  </si>
  <si>
    <t>Rosario Team</t>
  </si>
  <si>
    <t>Mailen Aloras</t>
  </si>
  <si>
    <t>AMR SaLud</t>
  </si>
  <si>
    <t>Jorge ricardo</t>
  </si>
  <si>
    <t>Duran</t>
  </si>
  <si>
    <t>Acosta silvia</t>
  </si>
  <si>
    <t>Ioma</t>
  </si>
  <si>
    <t>Meritano</t>
  </si>
  <si>
    <t>Evelyn</t>
  </si>
  <si>
    <t>Andrea</t>
  </si>
  <si>
    <t>Mantello</t>
  </si>
  <si>
    <t>Maximiliano</t>
  </si>
  <si>
    <t>Mutualyf</t>
  </si>
  <si>
    <t>Gisela</t>
  </si>
  <si>
    <t>Payero</t>
  </si>
  <si>
    <t>Mauricio</t>
  </si>
  <si>
    <t>Sancor</t>
  </si>
  <si>
    <t>Recalde</t>
  </si>
  <si>
    <t>Natalia Panero</t>
  </si>
  <si>
    <t>Baumberger</t>
  </si>
  <si>
    <t>Giuliana</t>
  </si>
  <si>
    <t>Monica Beatriz</t>
  </si>
  <si>
    <t>Mendoza</t>
  </si>
  <si>
    <t>Capomagi Francisco</t>
  </si>
  <si>
    <t>Federada Salud plan 2000</t>
  </si>
  <si>
    <t>María Alejandra</t>
  </si>
  <si>
    <t>Mena</t>
  </si>
  <si>
    <t>Marcelo Bianchi</t>
  </si>
  <si>
    <t>Ocecac</t>
  </si>
  <si>
    <t>Alejandra</t>
  </si>
  <si>
    <t>Batalles</t>
  </si>
  <si>
    <t>Juan bolinaga</t>
  </si>
  <si>
    <t>Jerárquicos salud</t>
  </si>
  <si>
    <t>Mariano Oscar</t>
  </si>
  <si>
    <t>Melendez</t>
  </si>
  <si>
    <t>Fabiana Barrera</t>
  </si>
  <si>
    <t>OSDE</t>
  </si>
  <si>
    <t>Hugo</t>
  </si>
  <si>
    <t>Capdevilla</t>
  </si>
  <si>
    <t>Jorgelina Morelli</t>
  </si>
  <si>
    <t>Osdop</t>
  </si>
  <si>
    <t>Maria Soledad</t>
  </si>
  <si>
    <t>Galvan</t>
  </si>
  <si>
    <t>CM RUNNING</t>
  </si>
  <si>
    <t>Jorge Alberto</t>
  </si>
  <si>
    <t>Lazzarutti</t>
  </si>
  <si>
    <t>Adriana Lazzarutti</t>
  </si>
  <si>
    <t>Raquel</t>
  </si>
  <si>
    <t>Moreyra</t>
  </si>
  <si>
    <t>Gym full granadero baigorria</t>
  </si>
  <si>
    <t>Angel</t>
  </si>
  <si>
    <t>Construir salud</t>
  </si>
  <si>
    <t>Juan Ignacio</t>
  </si>
  <si>
    <t>Bolinaga</t>
  </si>
  <si>
    <t>Alejandra Batalles</t>
  </si>
  <si>
    <t>Jerarquicos Salud</t>
  </si>
  <si>
    <t>Sciasci</t>
  </si>
  <si>
    <t>Morenoteam</t>
  </si>
  <si>
    <t>Gonzalo Matias</t>
  </si>
  <si>
    <t>Cionco</t>
  </si>
  <si>
    <t>Carolina Testa</t>
  </si>
  <si>
    <t>Silvia</t>
  </si>
  <si>
    <t>Maltaneres</t>
  </si>
  <si>
    <t>Cáceres</t>
  </si>
  <si>
    <t>Ninguna</t>
  </si>
  <si>
    <t>Jorge Retondaro</t>
  </si>
  <si>
    <t>Romina</t>
  </si>
  <si>
    <t>Navarro</t>
  </si>
  <si>
    <t>Atenas</t>
  </si>
  <si>
    <t>Mariano Garibaldi</t>
  </si>
  <si>
    <t>Donayo</t>
  </si>
  <si>
    <t>Ortensia</t>
  </si>
  <si>
    <t>Jerarquicos salud</t>
  </si>
  <si>
    <t>Adriel</t>
  </si>
  <si>
    <t>Ramirez</t>
  </si>
  <si>
    <t>Ale</t>
  </si>
  <si>
    <t>Ciba</t>
  </si>
  <si>
    <t>Villar</t>
  </si>
  <si>
    <t>Cristian Ivaldi</t>
  </si>
  <si>
    <t>Camioneros primero</t>
  </si>
  <si>
    <t>manuel</t>
  </si>
  <si>
    <t>Lucero</t>
  </si>
  <si>
    <t>Santiago Lucero</t>
  </si>
  <si>
    <t>Federada Salud</t>
  </si>
  <si>
    <t>Luisina</t>
  </si>
  <si>
    <t>Viletto</t>
  </si>
  <si>
    <t>Albano</t>
  </si>
  <si>
    <t>Virginia</t>
  </si>
  <si>
    <t>Caballero</t>
  </si>
  <si>
    <t>L&amp;A Teams</t>
  </si>
  <si>
    <t>Javier Costoya</t>
  </si>
  <si>
    <t>swiss Medical</t>
  </si>
  <si>
    <t>González</t>
  </si>
  <si>
    <t>Eugenia Vazque</t>
  </si>
  <si>
    <t>Plenit</t>
  </si>
  <si>
    <t>Maria Nieves</t>
  </si>
  <si>
    <t>Rodriguez</t>
  </si>
  <si>
    <t>club provincial</t>
  </si>
  <si>
    <t>Enrico DAngelo</t>
  </si>
  <si>
    <t>swiss medical</t>
  </si>
  <si>
    <t>EDUARDO ANGEL</t>
  </si>
  <si>
    <t>DELGADO</t>
  </si>
  <si>
    <t>LOS DEL URQUIZA</t>
  </si>
  <si>
    <t>Ana Delgado</t>
  </si>
  <si>
    <t>SANCOR SALUD</t>
  </si>
  <si>
    <t>CLAUDIA MARCELA</t>
  </si>
  <si>
    <t>LORENZINI</t>
  </si>
  <si>
    <t>WALTER NARDELLI</t>
  </si>
  <si>
    <t>Alejandro</t>
  </si>
  <si>
    <t>Milesi</t>
  </si>
  <si>
    <t>jesica</t>
  </si>
  <si>
    <t>si</t>
  </si>
  <si>
    <t>Maricel</t>
  </si>
  <si>
    <t>Corna</t>
  </si>
  <si>
    <t>franco zurita barbosa</t>
  </si>
  <si>
    <t>Hernán</t>
  </si>
  <si>
    <t>Ros</t>
  </si>
  <si>
    <t>Silvina</t>
  </si>
  <si>
    <t>Furrer</t>
  </si>
  <si>
    <t>ariel</t>
  </si>
  <si>
    <t>Germán</t>
  </si>
  <si>
    <t>Lanzillotta</t>
  </si>
  <si>
    <t>Viviana Cordoba</t>
  </si>
  <si>
    <t>MARIA MAGDALENA</t>
  </si>
  <si>
    <t>ARELLANO</t>
  </si>
  <si>
    <t>GERMAN PEYRANO</t>
  </si>
  <si>
    <t>Cs. economicas</t>
  </si>
  <si>
    <t>Leonardo Cesar</t>
  </si>
  <si>
    <t>MASINi CARO</t>
  </si>
  <si>
    <t>Debora Monzon</t>
  </si>
  <si>
    <t>Salud pública</t>
  </si>
  <si>
    <t>Daniel alejandro</t>
  </si>
  <si>
    <t>SCHIAVETTA</t>
  </si>
  <si>
    <t>Carlos schiavetta</t>
  </si>
  <si>
    <t>Caja forense</t>
  </si>
  <si>
    <t>MARISELDA</t>
  </si>
  <si>
    <t>ABBONDANZIERI</t>
  </si>
  <si>
    <t>OSCAR ROCHA</t>
  </si>
  <si>
    <t>OSFATLYF</t>
  </si>
  <si>
    <t>Roberto Pablo</t>
  </si>
  <si>
    <t>Martínez</t>
  </si>
  <si>
    <t>Silvia giacca</t>
  </si>
  <si>
    <t>MARIO OSVALDO</t>
  </si>
  <si>
    <t>BRESSANO</t>
  </si>
  <si>
    <t>MONICA GRACIELA FONTAN</t>
  </si>
  <si>
    <t>Nadia</t>
  </si>
  <si>
    <t>Ruiz</t>
  </si>
  <si>
    <t>Daniel</t>
  </si>
  <si>
    <t>Fernández</t>
  </si>
  <si>
    <t>Jose Luis</t>
  </si>
  <si>
    <t>Llanos</t>
  </si>
  <si>
    <t>Graciela Fernandez</t>
  </si>
  <si>
    <t>GALENO</t>
  </si>
  <si>
    <t>Arrabal</t>
  </si>
  <si>
    <t>Eduardo Arrabal</t>
  </si>
  <si>
    <t>OSUNR</t>
  </si>
  <si>
    <t>Bertora</t>
  </si>
  <si>
    <t>Andrea Bertora</t>
  </si>
  <si>
    <t>Urgencias</t>
  </si>
  <si>
    <t>Ruth</t>
  </si>
  <si>
    <t>Retamoso</t>
  </si>
  <si>
    <t>Sandro Acosta</t>
  </si>
  <si>
    <t>Efrain</t>
  </si>
  <si>
    <t>Gonzales flores</t>
  </si>
  <si>
    <t>Ivon rojas</t>
  </si>
  <si>
    <t>Atrás salud</t>
  </si>
  <si>
    <t>Tamara</t>
  </si>
  <si>
    <t>Martinez</t>
  </si>
  <si>
    <t>Somu</t>
  </si>
  <si>
    <t>Eliana</t>
  </si>
  <si>
    <t>Paglialunga</t>
  </si>
  <si>
    <t>Ignacio</t>
  </si>
  <si>
    <t>ARIEL ALBERTO</t>
  </si>
  <si>
    <t>GONZALEZ</t>
  </si>
  <si>
    <t>ADRIAN GONZALEZ</t>
  </si>
  <si>
    <t>Jésica Natalia</t>
  </si>
  <si>
    <t>Paula Verónica Pérez</t>
  </si>
  <si>
    <t>Iosfa sanatorio Británico/ grupo oroño</t>
  </si>
  <si>
    <t>CARINA</t>
  </si>
  <si>
    <t>Baccifava</t>
  </si>
  <si>
    <t>Gino Ferrara</t>
  </si>
  <si>
    <t>Alianza Medica</t>
  </si>
  <si>
    <t>Cecilia</t>
  </si>
  <si>
    <t>Santillan</t>
  </si>
  <si>
    <t>Sala Sergio</t>
  </si>
  <si>
    <t>Jerarquicos</t>
  </si>
  <si>
    <t>giselle</t>
  </si>
  <si>
    <t>maciewicz</t>
  </si>
  <si>
    <t>24hour running group</t>
  </si>
  <si>
    <t>ema velazquez</t>
  </si>
  <si>
    <t>Antonela</t>
  </si>
  <si>
    <t>Rodrigo Cruzado</t>
  </si>
  <si>
    <t>Fabri</t>
  </si>
  <si>
    <t>Cilsa</t>
  </si>
  <si>
    <t>Antonella Tedeschini</t>
  </si>
  <si>
    <t>Daniela</t>
  </si>
  <si>
    <t>LUQUE</t>
  </si>
  <si>
    <t>Gabriel solis</t>
  </si>
  <si>
    <t>José Luis</t>
  </si>
  <si>
    <t>Ferrara</t>
  </si>
  <si>
    <t>Power run</t>
  </si>
  <si>
    <t>Carina Baccifava</t>
  </si>
  <si>
    <t>Patricia Teresa</t>
  </si>
  <si>
    <t>Noguera</t>
  </si>
  <si>
    <t>Juan</t>
  </si>
  <si>
    <t>No tengo</t>
  </si>
  <si>
    <t>Hector Gustavo</t>
  </si>
  <si>
    <t>Bonfiglio</t>
  </si>
  <si>
    <t>Sancor salud</t>
  </si>
  <si>
    <t>Andrea Marisa</t>
  </si>
  <si>
    <t>Arzamendia</t>
  </si>
  <si>
    <t>Gym Full</t>
  </si>
  <si>
    <t>Javier Del Pinto</t>
  </si>
  <si>
    <t>Federico Nicolás</t>
  </si>
  <si>
    <t>Correa</t>
  </si>
  <si>
    <t>Laura oviedo</t>
  </si>
  <si>
    <t>Hpc plan ospe</t>
  </si>
  <si>
    <t>Benítez</t>
  </si>
  <si>
    <t>Jm corredores</t>
  </si>
  <si>
    <t>Fernando</t>
  </si>
  <si>
    <t>Marvulli</t>
  </si>
  <si>
    <t>La base</t>
  </si>
  <si>
    <t>Constanza</t>
  </si>
  <si>
    <t>LUIS Alberto</t>
  </si>
  <si>
    <t>SANTILLAN</t>
  </si>
  <si>
    <t>Mariela Lescano</t>
  </si>
  <si>
    <t>Claudia Mariana</t>
  </si>
  <si>
    <t>Armua Mateos</t>
  </si>
  <si>
    <t>Angie</t>
  </si>
  <si>
    <t>Caja de Ingenieros</t>
  </si>
  <si>
    <t>Darío</t>
  </si>
  <si>
    <t>Jiménez</t>
  </si>
  <si>
    <t>Estela Maris Gordillo</t>
  </si>
  <si>
    <t>Almada</t>
  </si>
  <si>
    <t>Ariel Almada</t>
  </si>
  <si>
    <t>Pami</t>
  </si>
  <si>
    <t>Domenech</t>
  </si>
  <si>
    <t>Milagros</t>
  </si>
  <si>
    <t>Colella</t>
  </si>
  <si>
    <t>roxana grondona</t>
  </si>
  <si>
    <t>Alvarez</t>
  </si>
  <si>
    <t>Carla Ledesma</t>
  </si>
  <si>
    <t>Bonfietti</t>
  </si>
  <si>
    <t>Comuna de Barrancas</t>
  </si>
  <si>
    <t>Nora</t>
  </si>
  <si>
    <t>Opecom</t>
  </si>
  <si>
    <t>Mateo</t>
  </si>
  <si>
    <t>Scrimaglio</t>
  </si>
  <si>
    <t>María Eugenia</t>
  </si>
  <si>
    <t>Fabian</t>
  </si>
  <si>
    <t>Guidacci</t>
  </si>
  <si>
    <t>Lorena Muñoz</t>
  </si>
  <si>
    <t>Alfredo</t>
  </si>
  <si>
    <t>Muñoz</t>
  </si>
  <si>
    <t>Andres</t>
  </si>
  <si>
    <t>Andres estigarribia</t>
  </si>
  <si>
    <t>pami</t>
  </si>
  <si>
    <t>Claudia G</t>
  </si>
  <si>
    <t>Boccio</t>
  </si>
  <si>
    <t>Maximiliano Del Pinto</t>
  </si>
  <si>
    <t>Alberto</t>
  </si>
  <si>
    <t>Batista</t>
  </si>
  <si>
    <t>Celina</t>
  </si>
  <si>
    <t>dario rafael</t>
  </si>
  <si>
    <t>carrizo</t>
  </si>
  <si>
    <t>Boreligroup</t>
  </si>
  <si>
    <t>Celeste soledad</t>
  </si>
  <si>
    <t>Viviana</t>
  </si>
  <si>
    <t>Sebben</t>
  </si>
  <si>
    <t>Adriana Sebben</t>
  </si>
  <si>
    <t>CUD</t>
  </si>
  <si>
    <t>David</t>
  </si>
  <si>
    <t>Romero</t>
  </si>
  <si>
    <t>Sabrina</t>
  </si>
  <si>
    <t>Felipe</t>
  </si>
  <si>
    <t>Zelaya Faccioli</t>
  </si>
  <si>
    <t>Lara Monzón</t>
  </si>
  <si>
    <t>Apto físico</t>
  </si>
  <si>
    <t>Bustos</t>
  </si>
  <si>
    <t>Valeria</t>
  </si>
  <si>
    <t>Juan Carlos</t>
  </si>
  <si>
    <t>Gutiérrez</t>
  </si>
  <si>
    <t>Denise</t>
  </si>
  <si>
    <t>Económicas salud</t>
  </si>
  <si>
    <t>Hernan</t>
  </si>
  <si>
    <t>Molina</t>
  </si>
  <si>
    <t>Sonia Molina</t>
  </si>
  <si>
    <t>Si</t>
  </si>
  <si>
    <t>Carina</t>
  </si>
  <si>
    <t>Gonzalez</t>
  </si>
  <si>
    <t>Mirna Elisabet</t>
  </si>
  <si>
    <t>Cogno</t>
  </si>
  <si>
    <t>Natural run</t>
  </si>
  <si>
    <t>Nelson Wujkiw</t>
  </si>
  <si>
    <t>Suárez</t>
  </si>
  <si>
    <t>Natural Run</t>
  </si>
  <si>
    <t>Melina Pizarro</t>
  </si>
  <si>
    <t>Particular</t>
  </si>
  <si>
    <t>Alfredo Matias</t>
  </si>
  <si>
    <t>Gómez Albano Eliana</t>
  </si>
  <si>
    <t>Sandra</t>
  </si>
  <si>
    <t>Villa</t>
  </si>
  <si>
    <t>Cristián</t>
  </si>
  <si>
    <t>Yolanda susana</t>
  </si>
  <si>
    <t>Pereyra</t>
  </si>
  <si>
    <t>Moreno David</t>
  </si>
  <si>
    <t>Luciana</t>
  </si>
  <si>
    <t>Entrada</t>
  </si>
  <si>
    <t>Silvina Galleano</t>
  </si>
  <si>
    <t>ECCO</t>
  </si>
  <si>
    <t>Miño</t>
  </si>
  <si>
    <t>Rosarioteam</t>
  </si>
  <si>
    <t>Zupel jose luis</t>
  </si>
  <si>
    <t>Osde 310</t>
  </si>
  <si>
    <t>Moreno</t>
  </si>
  <si>
    <t>Yolanda pereyra</t>
  </si>
  <si>
    <t>lucas martin</t>
  </si>
  <si>
    <t>scariot</t>
  </si>
  <si>
    <t>rocio scariot</t>
  </si>
  <si>
    <t>osde 310</t>
  </si>
  <si>
    <t>fabricio gonzalo</t>
  </si>
  <si>
    <t>bruschini</t>
  </si>
  <si>
    <t>hugo bruschini</t>
  </si>
  <si>
    <t>Nora Graciela</t>
  </si>
  <si>
    <t>Martelli</t>
  </si>
  <si>
    <t>Cecilia Perretta</t>
  </si>
  <si>
    <t>Urg</t>
  </si>
  <si>
    <t>Edgardo Norberto</t>
  </si>
  <si>
    <t>Taraborrelli</t>
  </si>
  <si>
    <t>Mirta Monges</t>
  </si>
  <si>
    <t>Ospaga plan blanco/ URG Emergencias plan empresas</t>
  </si>
  <si>
    <t>Octavio</t>
  </si>
  <si>
    <t>Gualtieri</t>
  </si>
  <si>
    <t>Lorena Garcia</t>
  </si>
  <si>
    <t>Agustin</t>
  </si>
  <si>
    <t>Barbarbach</t>
  </si>
  <si>
    <t>AGUSTINA BACCI</t>
  </si>
  <si>
    <t>Osvaldo</t>
  </si>
  <si>
    <t>castellani</t>
  </si>
  <si>
    <t>Rosariocalleypista</t>
  </si>
  <si>
    <t>Marcela</t>
  </si>
  <si>
    <t>IOSFA</t>
  </si>
  <si>
    <t>Adrián hugo</t>
  </si>
  <si>
    <t>Dure</t>
  </si>
  <si>
    <t>Lorena ganem</t>
  </si>
  <si>
    <t>Delta</t>
  </si>
  <si>
    <t>Gonzalo</t>
  </si>
  <si>
    <t>Leiva</t>
  </si>
  <si>
    <t>Cecilia medina</t>
  </si>
  <si>
    <t>Essencial</t>
  </si>
  <si>
    <t>Eduardo Ezequiel</t>
  </si>
  <si>
    <t>Delgado</t>
  </si>
  <si>
    <t>Natalia Bonavia</t>
  </si>
  <si>
    <t>Osecac</t>
  </si>
  <si>
    <t>Cuevas</t>
  </si>
  <si>
    <t>Daniel Saez</t>
  </si>
  <si>
    <t>Kil</t>
  </si>
  <si>
    <t>Arte de curar</t>
  </si>
  <si>
    <t>Cristiån</t>
  </si>
  <si>
    <t>Morano</t>
  </si>
  <si>
    <t>Prevención salud</t>
  </si>
  <si>
    <t>Romina Vanesa</t>
  </si>
  <si>
    <t>Krawczyk</t>
  </si>
  <si>
    <t>Ospac</t>
  </si>
  <si>
    <t>Ferrari</t>
  </si>
  <si>
    <t>AMARO</t>
  </si>
  <si>
    <t>Ezequiel Borella</t>
  </si>
  <si>
    <t>Laura Cristina</t>
  </si>
  <si>
    <t>Agnese</t>
  </si>
  <si>
    <t>Armonía gim</t>
  </si>
  <si>
    <t>PABLO COGLIATI</t>
  </si>
  <si>
    <t>UomRa</t>
  </si>
  <si>
    <t>Raul</t>
  </si>
  <si>
    <t>Bianchi</t>
  </si>
  <si>
    <t>Adriana Yasci</t>
  </si>
  <si>
    <t>Jose Angel Jesus</t>
  </si>
  <si>
    <t>MIniello</t>
  </si>
  <si>
    <t>maria fernanda losada</t>
  </si>
  <si>
    <t>FERNANDO LUIS</t>
  </si>
  <si>
    <t>ZARATE</t>
  </si>
  <si>
    <t>MARINA COLAZO</t>
  </si>
  <si>
    <t>CAJA FORENSE</t>
  </si>
  <si>
    <t>Caporale</t>
  </si>
  <si>
    <t>Elvio</t>
  </si>
  <si>
    <t>Iosfa</t>
  </si>
  <si>
    <t>Cintia</t>
  </si>
  <si>
    <t>Pardellas</t>
  </si>
  <si>
    <t>Sancor Salud</t>
  </si>
  <si>
    <t>alejandro adrian</t>
  </si>
  <si>
    <t>fuhr</t>
  </si>
  <si>
    <t>debora</t>
  </si>
  <si>
    <t>0sde 210</t>
  </si>
  <si>
    <t>Melisa Andrea</t>
  </si>
  <si>
    <t>Intelisano</t>
  </si>
  <si>
    <t>Cronos Atletismo</t>
  </si>
  <si>
    <t>Analía Nancy Maritano</t>
  </si>
  <si>
    <t>Sorbyl</t>
  </si>
  <si>
    <t>Pablo</t>
  </si>
  <si>
    <t>Bernal</t>
  </si>
  <si>
    <t>Circuitos Running Rosario</t>
  </si>
  <si>
    <t>Mariana Rivero</t>
  </si>
  <si>
    <t>Sin</t>
  </si>
  <si>
    <t>Bordino</t>
  </si>
  <si>
    <t>CATIA TOGNINI</t>
  </si>
  <si>
    <t>FEDERICO IGNACIO</t>
  </si>
  <si>
    <t>CLERICI</t>
  </si>
  <si>
    <t>MARIANA DUTRY</t>
  </si>
  <si>
    <t>Esther</t>
  </si>
  <si>
    <t>Quinteros</t>
  </si>
  <si>
    <t>joel</t>
  </si>
  <si>
    <t>SILVIA</t>
  </si>
  <si>
    <t>Noemi Sanchez</t>
  </si>
  <si>
    <t>rosario team merrell</t>
  </si>
  <si>
    <t>marta isla</t>
  </si>
  <si>
    <t>ARTURO</t>
  </si>
  <si>
    <t>MARCHESI</t>
  </si>
  <si>
    <t>MAYRA LABORDE</t>
  </si>
  <si>
    <t>Carlos Alberto</t>
  </si>
  <si>
    <t>Panzeri</t>
  </si>
  <si>
    <t>Daniela Luciani</t>
  </si>
  <si>
    <t>Daniela Diana</t>
  </si>
  <si>
    <t>Giromini</t>
  </si>
  <si>
    <t>Adrián Rodolfo Forneris</t>
  </si>
  <si>
    <t>CAJA FORENSE- EMERGER</t>
  </si>
  <si>
    <t>Judith</t>
  </si>
  <si>
    <t>Leonardo</t>
  </si>
  <si>
    <t>Machuca</t>
  </si>
  <si>
    <t>Reggiardo</t>
  </si>
  <si>
    <t>Fabián rucco</t>
  </si>
  <si>
    <t>Unr</t>
  </si>
  <si>
    <t>manuela</t>
  </si>
  <si>
    <t>cobe</t>
  </si>
  <si>
    <t>fabian rucco</t>
  </si>
  <si>
    <t>Pamela</t>
  </si>
  <si>
    <t>Berti</t>
  </si>
  <si>
    <t>Yanina quirico</t>
  </si>
  <si>
    <t>Emerger</t>
  </si>
  <si>
    <t>luis</t>
  </si>
  <si>
    <t>ferreyra</t>
  </si>
  <si>
    <t>MARIA ESTER RISOGLIO</t>
  </si>
  <si>
    <t>Lencina</t>
  </si>
  <si>
    <t>Lucrecia</t>
  </si>
  <si>
    <t>Nardi</t>
  </si>
  <si>
    <t>Shang Yu</t>
  </si>
  <si>
    <t>Huang</t>
  </si>
  <si>
    <t>Mei Ting Chen</t>
  </si>
  <si>
    <t>Barcelo</t>
  </si>
  <si>
    <t>Caja Forense</t>
  </si>
  <si>
    <t>Marcial Cruz</t>
  </si>
  <si>
    <t>Farias</t>
  </si>
  <si>
    <t>Maria Lopez</t>
  </si>
  <si>
    <t>Oseara</t>
  </si>
  <si>
    <t>Gimansio Blessing</t>
  </si>
  <si>
    <t>Dardo Angelini</t>
  </si>
  <si>
    <t>Ipam</t>
  </si>
  <si>
    <t>Garcia</t>
  </si>
  <si>
    <t>Eliana plecito</t>
  </si>
  <si>
    <t>Cerquette</t>
  </si>
  <si>
    <t>Claudia Baro</t>
  </si>
  <si>
    <t>Atilio</t>
  </si>
  <si>
    <t>Soledad Fittipaldi</t>
  </si>
  <si>
    <t>Ricardo Martin</t>
  </si>
  <si>
    <t>Chirino</t>
  </si>
  <si>
    <t>Elena Carballo</t>
  </si>
  <si>
    <t>GASTON</t>
  </si>
  <si>
    <t>RAMIREZ</t>
  </si>
  <si>
    <t>RAMIREZ ELVIO OSCAR</t>
  </si>
  <si>
    <t>ESENCIAL AR</t>
  </si>
  <si>
    <t>Passadore</t>
  </si>
  <si>
    <t>Humberto passadore</t>
  </si>
  <si>
    <t>SanCor</t>
  </si>
  <si>
    <t>Mauricio Antonio</t>
  </si>
  <si>
    <t>Andrea Bendrihem</t>
  </si>
  <si>
    <t>Omar alberto</t>
  </si>
  <si>
    <t>Bellante</t>
  </si>
  <si>
    <t>Agustín Bellante</t>
  </si>
  <si>
    <t>Estrada</t>
  </si>
  <si>
    <t>Bibiana</t>
  </si>
  <si>
    <t>Uom</t>
  </si>
  <si>
    <t>Evelin</t>
  </si>
  <si>
    <t>Frugoli</t>
  </si>
  <si>
    <t>Gabriel D'Angelo</t>
  </si>
  <si>
    <t>Fabiana</t>
  </si>
  <si>
    <t>Segovia</t>
  </si>
  <si>
    <t>Gym full Baigorria</t>
  </si>
  <si>
    <t>Edgardo Fernández</t>
  </si>
  <si>
    <t>Virginia belen</t>
  </si>
  <si>
    <t>Vigo</t>
  </si>
  <si>
    <t>Llusa team</t>
  </si>
  <si>
    <t>Grosso carlos</t>
  </si>
  <si>
    <t>Osamv</t>
  </si>
  <si>
    <t>Volk</t>
  </si>
  <si>
    <t>Osvaldo Bravo</t>
  </si>
  <si>
    <t>URG Urgencias</t>
  </si>
  <si>
    <t>Vanina</t>
  </si>
  <si>
    <t>Gallardo</t>
  </si>
  <si>
    <t>Emanuel</t>
  </si>
  <si>
    <t>Ecco</t>
  </si>
  <si>
    <t>Alin</t>
  </si>
  <si>
    <t>Fermo</t>
  </si>
  <si>
    <t>EDUARDO JOSE</t>
  </si>
  <si>
    <t>SANFILIPPO</t>
  </si>
  <si>
    <t>Grupo marcos delforno</t>
  </si>
  <si>
    <t>Ada Marisel</t>
  </si>
  <si>
    <t>Valdez</t>
  </si>
  <si>
    <t>Gimnasio Armonia</t>
  </si>
  <si>
    <t>Diego Vadez</t>
  </si>
  <si>
    <t>GIANSERRA</t>
  </si>
  <si>
    <t>German</t>
  </si>
  <si>
    <t>OSPAC</t>
  </si>
  <si>
    <t>Pablo Victor Ale</t>
  </si>
  <si>
    <t>Ospesga</t>
  </si>
  <si>
    <t>JUAN PABLO</t>
  </si>
  <si>
    <t>LUS</t>
  </si>
  <si>
    <t>FERNANDEZ PAULA</t>
  </si>
  <si>
    <t>PREVINCA</t>
  </si>
  <si>
    <t>Betiana</t>
  </si>
  <si>
    <t>Prlender</t>
  </si>
  <si>
    <t>Alejandro Lopez</t>
  </si>
  <si>
    <t>ARIEL</t>
  </si>
  <si>
    <t>SEGOVIA</t>
  </si>
  <si>
    <t>Vxmas</t>
  </si>
  <si>
    <t>yanina andrade</t>
  </si>
  <si>
    <t>Rojas</t>
  </si>
  <si>
    <t>Alicia Rojas</t>
  </si>
  <si>
    <t>Elio</t>
  </si>
  <si>
    <t>Ybalo</t>
  </si>
  <si>
    <t>Afur</t>
  </si>
  <si>
    <t>Rocio castelarin</t>
  </si>
  <si>
    <t>MARTIN</t>
  </si>
  <si>
    <t>NATALI</t>
  </si>
  <si>
    <t>LUCIANA</t>
  </si>
  <si>
    <t>Anabella</t>
  </si>
  <si>
    <t>Robaina</t>
  </si>
  <si>
    <t>JORGE DIEGO</t>
  </si>
  <si>
    <t>DEMONTY</t>
  </si>
  <si>
    <t>Patricia Saranitte</t>
  </si>
  <si>
    <t>OSDOP</t>
  </si>
  <si>
    <t>Paula Gisel</t>
  </si>
  <si>
    <t>Graciela Herrera</t>
  </si>
  <si>
    <t>Rosalia</t>
  </si>
  <si>
    <t>Vane</t>
  </si>
  <si>
    <t>Ojeda</t>
  </si>
  <si>
    <t>Sara</t>
  </si>
  <si>
    <t>Osceara</t>
  </si>
  <si>
    <t>Fullgim</t>
  </si>
  <si>
    <t>Mario</t>
  </si>
  <si>
    <t>Arelis López</t>
  </si>
  <si>
    <t>Ospsa</t>
  </si>
  <si>
    <t>Crespo</t>
  </si>
  <si>
    <t>Erika Gaddi</t>
  </si>
  <si>
    <t>Nicolás</t>
  </si>
  <si>
    <t>Aristo</t>
  </si>
  <si>
    <t>Julieta</t>
  </si>
  <si>
    <t>Ruben Leonardo</t>
  </si>
  <si>
    <t>Arizaga</t>
  </si>
  <si>
    <t>Morel gladys</t>
  </si>
  <si>
    <t>Osap</t>
  </si>
  <si>
    <t>Martina</t>
  </si>
  <si>
    <t>Cogliati</t>
  </si>
  <si>
    <t>Armonia</t>
  </si>
  <si>
    <t>Laura agnese</t>
  </si>
  <si>
    <t>UOM</t>
  </si>
  <si>
    <t>Federico</t>
  </si>
  <si>
    <t>Zingarini</t>
  </si>
  <si>
    <t>Melisa</t>
  </si>
  <si>
    <t>Trossero</t>
  </si>
  <si>
    <t>Emiliano Bozzone</t>
  </si>
  <si>
    <t>Sandra Raquel</t>
  </si>
  <si>
    <t>Ramírez</t>
  </si>
  <si>
    <t>AMR</t>
  </si>
  <si>
    <t>Marilin</t>
  </si>
  <si>
    <t>Marani</t>
  </si>
  <si>
    <t>Pablo Biscaldi</t>
  </si>
  <si>
    <t>Sancor Salud y Ospac</t>
  </si>
  <si>
    <t>Pedro Martin</t>
  </si>
  <si>
    <t>Pascua</t>
  </si>
  <si>
    <t>Miguel Angel</t>
  </si>
  <si>
    <t>Guardo</t>
  </si>
  <si>
    <t>Wayra</t>
  </si>
  <si>
    <t>Elizabeth Aguilera</t>
  </si>
  <si>
    <t>Belen Castiglione</t>
  </si>
  <si>
    <t>Mauro</t>
  </si>
  <si>
    <t>Verasaluse</t>
  </si>
  <si>
    <t>San cristobal</t>
  </si>
  <si>
    <t>Carmen Linguante</t>
  </si>
  <si>
    <t>Osde 210</t>
  </si>
  <si>
    <t>Eugenia</t>
  </si>
  <si>
    <t>Palillo</t>
  </si>
  <si>
    <t>yo</t>
  </si>
  <si>
    <t>Leonel Rodrigo</t>
  </si>
  <si>
    <t>Silvestre</t>
  </si>
  <si>
    <t>santos silvestre</t>
  </si>
  <si>
    <t>walter</t>
  </si>
  <si>
    <t>mattioli</t>
  </si>
  <si>
    <t>dario mattioli</t>
  </si>
  <si>
    <t>federada salud</t>
  </si>
  <si>
    <t>Rischmann Raffin</t>
  </si>
  <si>
    <t>Virginia Bandeo</t>
  </si>
  <si>
    <t>Emiliano</t>
  </si>
  <si>
    <t>Bunello</t>
  </si>
  <si>
    <t>María Cristina Pensa</t>
  </si>
  <si>
    <t>Olivier</t>
  </si>
  <si>
    <t>anabela acosta</t>
  </si>
  <si>
    <t>Lautaro</t>
  </si>
  <si>
    <t>Luna</t>
  </si>
  <si>
    <t>Ailen</t>
  </si>
  <si>
    <t>Erica</t>
  </si>
  <si>
    <t>Chaparro</t>
  </si>
  <si>
    <t>Itati Velazquez</t>
  </si>
  <si>
    <t>Valentina</t>
  </si>
  <si>
    <t>Peñalba</t>
  </si>
  <si>
    <t>María Mónica Leticia lopez</t>
  </si>
  <si>
    <t>andar</t>
  </si>
  <si>
    <t>Julio Nahuel</t>
  </si>
  <si>
    <t>Cuenca</t>
  </si>
  <si>
    <t>Analia</t>
  </si>
  <si>
    <t>Británica Salud</t>
  </si>
  <si>
    <t>Marcelo Oscar</t>
  </si>
  <si>
    <t>Burella</t>
  </si>
  <si>
    <t>Liliana Bonacina</t>
  </si>
  <si>
    <t>Maria belen</t>
  </si>
  <si>
    <t>Gilardoni</t>
  </si>
  <si>
    <t>Mía</t>
  </si>
  <si>
    <t>eugenia</t>
  </si>
  <si>
    <t>Cazzoli</t>
  </si>
  <si>
    <t>Caserio</t>
  </si>
  <si>
    <t>Team merrell</t>
  </si>
  <si>
    <t>URG 4351111</t>
  </si>
  <si>
    <t>Recarte</t>
  </si>
  <si>
    <t>Celide Mogetta</t>
  </si>
  <si>
    <t>Italmedica</t>
  </si>
  <si>
    <t>javier</t>
  </si>
  <si>
    <t>Adriana Gonzalez</t>
  </si>
  <si>
    <t>Ospaga</t>
  </si>
  <si>
    <t>Alvarenga</t>
  </si>
  <si>
    <t>NORMA VILLANUEVA</t>
  </si>
  <si>
    <t>Basaldella</t>
  </si>
  <si>
    <t>Jorge Diaz Molina</t>
  </si>
  <si>
    <t>Nestor</t>
  </si>
  <si>
    <t>Gauto</t>
  </si>
  <si>
    <t>joana alvarenga</t>
  </si>
  <si>
    <t>Isaias</t>
  </si>
  <si>
    <t>Madroñal</t>
  </si>
  <si>
    <t>Olga</t>
  </si>
  <si>
    <t>OSPLAD</t>
  </si>
  <si>
    <t>Encina</t>
  </si>
  <si>
    <t>LYON TEAM</t>
  </si>
  <si>
    <t>Andrés</t>
  </si>
  <si>
    <t>Yvana</t>
  </si>
  <si>
    <t>Chapelet</t>
  </si>
  <si>
    <t>Rafael vacchieri</t>
  </si>
  <si>
    <t>Amado</t>
  </si>
  <si>
    <t>Ramona</t>
  </si>
  <si>
    <t>Emanuel Ariel</t>
  </si>
  <si>
    <t>Barbosa</t>
  </si>
  <si>
    <t>Matias Barbosa</t>
  </si>
  <si>
    <t>Carrizo</t>
  </si>
  <si>
    <t>Carolina</t>
  </si>
  <si>
    <t>Franco</t>
  </si>
  <si>
    <t>Seveso</t>
  </si>
  <si>
    <t>María Noelia Seveso</t>
  </si>
  <si>
    <t>Gaston</t>
  </si>
  <si>
    <t>Balonchard</t>
  </si>
  <si>
    <t>Mara Dilorenzo</t>
  </si>
  <si>
    <t>adriana</t>
  </si>
  <si>
    <t>giles</t>
  </si>
  <si>
    <t>Lares Cristian</t>
  </si>
  <si>
    <t>Sergio</t>
  </si>
  <si>
    <t>Cruz</t>
  </si>
  <si>
    <t>Aquiles</t>
  </si>
  <si>
    <t>Marcela Sied</t>
  </si>
  <si>
    <t>Gastón Ariel</t>
  </si>
  <si>
    <t>Alfonsina</t>
  </si>
  <si>
    <t>Urgencias/AMR</t>
  </si>
  <si>
    <t>Francisco Manuel</t>
  </si>
  <si>
    <t>Iturraspe Gialdini</t>
  </si>
  <si>
    <t>María Julia Salazar</t>
  </si>
  <si>
    <t>Yanet</t>
  </si>
  <si>
    <t>Graciela</t>
  </si>
  <si>
    <t>María Josefina</t>
  </si>
  <si>
    <t>Zanet</t>
  </si>
  <si>
    <t>Churros Patri</t>
  </si>
  <si>
    <t>ELSA ROSA</t>
  </si>
  <si>
    <t>BOUVIER</t>
  </si>
  <si>
    <t>DEBORA</t>
  </si>
  <si>
    <t>OSPE PETROLEROS</t>
  </si>
  <si>
    <t>Roberto Eduardo</t>
  </si>
  <si>
    <t>Polenta</t>
  </si>
  <si>
    <t>Roberto</t>
  </si>
  <si>
    <t>NOELIA</t>
  </si>
  <si>
    <t>VALENTINI</t>
  </si>
  <si>
    <t>ZONA 4 entrenamiento</t>
  </si>
  <si>
    <t>Ramiro valentini</t>
  </si>
  <si>
    <t>Federadq</t>
  </si>
  <si>
    <t>Natali</t>
  </si>
  <si>
    <t>Carrera</t>
  </si>
  <si>
    <t>Demis Pacella</t>
  </si>
  <si>
    <t>Esencial Mta</t>
  </si>
  <si>
    <t>María laura</t>
  </si>
  <si>
    <t>Landeira</t>
  </si>
  <si>
    <t>Estela</t>
  </si>
  <si>
    <t>Analia Fernanda</t>
  </si>
  <si>
    <t>Yegros</t>
  </si>
  <si>
    <t>Eduardo Cancinos</t>
  </si>
  <si>
    <t>Manuel</t>
  </si>
  <si>
    <t>Salinas</t>
  </si>
  <si>
    <t>Mariela Medina</t>
  </si>
  <si>
    <t>Gerardo</t>
  </si>
  <si>
    <t>Buscando +</t>
  </si>
  <si>
    <t>Noelia</t>
  </si>
  <si>
    <t>Zanotti</t>
  </si>
  <si>
    <t>Los Chozos</t>
  </si>
  <si>
    <t>David Cuaino</t>
  </si>
  <si>
    <t>Brian</t>
  </si>
  <si>
    <t>Sosa</t>
  </si>
  <si>
    <t>Andrea Luna</t>
  </si>
  <si>
    <t>Enrique</t>
  </si>
  <si>
    <t>Chavez</t>
  </si>
  <si>
    <t>Gendarmeria Nacional</t>
  </si>
  <si>
    <t>Delfina</t>
  </si>
  <si>
    <t>Longarini</t>
  </si>
  <si>
    <t>Estela Mazzieri</t>
  </si>
  <si>
    <t>PAOLA</t>
  </si>
  <si>
    <t>LEIVA</t>
  </si>
  <si>
    <t>MARIA MAGDALENA ARELLANO</t>
  </si>
  <si>
    <t>Salud Publica</t>
  </si>
  <si>
    <t>Lentino</t>
  </si>
  <si>
    <t>Lentino Brenda</t>
  </si>
  <si>
    <t>Ospe</t>
  </si>
  <si>
    <t>Lopez</t>
  </si>
  <si>
    <t>Maia Ledo</t>
  </si>
  <si>
    <t>Firmani</t>
  </si>
  <si>
    <t>PAMI bu</t>
  </si>
  <si>
    <t>del Frade</t>
  </si>
  <si>
    <t>Sandra Cicaré</t>
  </si>
  <si>
    <t>Cosenza</t>
  </si>
  <si>
    <t>Yamil cosenza</t>
  </si>
  <si>
    <t>Paola</t>
  </si>
  <si>
    <t>Milicic</t>
  </si>
  <si>
    <t>ana</t>
  </si>
  <si>
    <t>Maria jose</t>
  </si>
  <si>
    <t>Bretón</t>
  </si>
  <si>
    <t>Maria Leticia</t>
  </si>
  <si>
    <t>Ditrani</t>
  </si>
  <si>
    <t>Isabel</t>
  </si>
  <si>
    <t>Amr</t>
  </si>
  <si>
    <t>Gabriel Alberto</t>
  </si>
  <si>
    <t>Ponzoni</t>
  </si>
  <si>
    <t>Maria Paula</t>
  </si>
  <si>
    <t>Federada salud</t>
  </si>
  <si>
    <t>Mariana Beatriz</t>
  </si>
  <si>
    <t>Pidello</t>
  </si>
  <si>
    <t>Jorge</t>
  </si>
  <si>
    <t>Walter Dardo</t>
  </si>
  <si>
    <t>Bochatay</t>
  </si>
  <si>
    <t>Giri</t>
  </si>
  <si>
    <t>Ana Maria</t>
  </si>
  <si>
    <t>Diego guedon</t>
  </si>
  <si>
    <t>Lilian Karen</t>
  </si>
  <si>
    <t>Días soares</t>
  </si>
  <si>
    <t>Queziaa</t>
  </si>
  <si>
    <t>AS204</t>
  </si>
  <si>
    <t>Arguello</t>
  </si>
  <si>
    <t>Gabriela vitola</t>
  </si>
  <si>
    <t>Samanta</t>
  </si>
  <si>
    <t>Grinschpun</t>
  </si>
  <si>
    <t>Lorenco</t>
  </si>
  <si>
    <t>Claudia ramirez</t>
  </si>
  <si>
    <t>Leonardo Pablo</t>
  </si>
  <si>
    <t>Pello</t>
  </si>
  <si>
    <t>Jorgelina</t>
  </si>
  <si>
    <t>Cesar</t>
  </si>
  <si>
    <t>Sebastian</t>
  </si>
  <si>
    <t>Persoglia</t>
  </si>
  <si>
    <t>Renata</t>
  </si>
  <si>
    <t>Osseg</t>
  </si>
  <si>
    <t>JOSE LUIS</t>
  </si>
  <si>
    <t>OTTOLINI</t>
  </si>
  <si>
    <t>SCAPIN MARIA MERCEDES</t>
  </si>
  <si>
    <t>augusto</t>
  </si>
  <si>
    <t>variego</t>
  </si>
  <si>
    <t>celeste</t>
  </si>
  <si>
    <t>swiss</t>
  </si>
  <si>
    <t>NICOLAS PABLO</t>
  </si>
  <si>
    <t>GHIA</t>
  </si>
  <si>
    <t>MARIA JOSE LABEQUE</t>
  </si>
  <si>
    <t>HORACIO RAMON</t>
  </si>
  <si>
    <t>MONTECHESI</t>
  </si>
  <si>
    <t>cristina</t>
  </si>
  <si>
    <t>emergencia4351111 obra social- iapos</t>
  </si>
  <si>
    <t>Ramos</t>
  </si>
  <si>
    <t>O.RamosEntrenamientos</t>
  </si>
  <si>
    <t>Gladis De Paoli</t>
  </si>
  <si>
    <t>Anita</t>
  </si>
  <si>
    <t>Kona Team</t>
  </si>
  <si>
    <t>Mabel Vogt</t>
  </si>
  <si>
    <t>Medicus</t>
  </si>
  <si>
    <t>Brian Matías</t>
  </si>
  <si>
    <t>Maidana</t>
  </si>
  <si>
    <t>Marianela Marote</t>
  </si>
  <si>
    <t>Gonella</t>
  </si>
  <si>
    <t>Gimnasio M50TRAINING</t>
  </si>
  <si>
    <t>Enzo</t>
  </si>
  <si>
    <t>Marianela Andrea</t>
  </si>
  <si>
    <t>Lucci</t>
  </si>
  <si>
    <t>Alicia</t>
  </si>
  <si>
    <t>Santiago</t>
  </si>
  <si>
    <t>Saravia</t>
  </si>
  <si>
    <t>julieta</t>
  </si>
  <si>
    <t>Fernanda</t>
  </si>
  <si>
    <t>Beros</t>
  </si>
  <si>
    <t>Rodolfo</t>
  </si>
  <si>
    <t>Patricia Alejandra</t>
  </si>
  <si>
    <t>Melani Enrico</t>
  </si>
  <si>
    <t>Osvip</t>
  </si>
  <si>
    <t>Marcos Sebastián</t>
  </si>
  <si>
    <t>Vidal</t>
  </si>
  <si>
    <t>Grupo running los chozers por Maru vivaldo</t>
  </si>
  <si>
    <t>Celina cismondi</t>
  </si>
  <si>
    <t>Medicina esencial</t>
  </si>
  <si>
    <t>Paula</t>
  </si>
  <si>
    <t>Bacaloni</t>
  </si>
  <si>
    <t>Maria Damiani</t>
  </si>
  <si>
    <t>GON</t>
  </si>
  <si>
    <t>federico Gon</t>
  </si>
  <si>
    <t>osde 210</t>
  </si>
  <si>
    <t>Nadeo</t>
  </si>
  <si>
    <t>Antonia</t>
  </si>
  <si>
    <t>Elián</t>
  </si>
  <si>
    <t>Milione</t>
  </si>
  <si>
    <t>Daiana Morales</t>
  </si>
  <si>
    <t>Solis</t>
  </si>
  <si>
    <t>Ospedyc</t>
  </si>
  <si>
    <t>Lucia</t>
  </si>
  <si>
    <t>Sava</t>
  </si>
  <si>
    <t>Grupo Running los Chozers por Maru Vivaldo</t>
  </si>
  <si>
    <t>Perez Carmen</t>
  </si>
  <si>
    <t>Roxana</t>
  </si>
  <si>
    <t>Dominguez</t>
  </si>
  <si>
    <t>Zona 4</t>
  </si>
  <si>
    <t>Betiana carreras</t>
  </si>
  <si>
    <t>raul</t>
  </si>
  <si>
    <t>BRAVO</t>
  </si>
  <si>
    <t>LOS ZORROS VIEJOS</t>
  </si>
  <si>
    <t>PERALTA ANA LIA</t>
  </si>
  <si>
    <t>OSSEG</t>
  </si>
  <si>
    <t>Adriana</t>
  </si>
  <si>
    <t>Carlos Bailon</t>
  </si>
  <si>
    <t>ecco</t>
  </si>
  <si>
    <t>Luis Alberto</t>
  </si>
  <si>
    <t>Florencia Pez</t>
  </si>
  <si>
    <t>OSPERYHRA</t>
  </si>
  <si>
    <t>Jorge Ezequiel</t>
  </si>
  <si>
    <t>Andrada</t>
  </si>
  <si>
    <t>Nélida Vizgarra</t>
  </si>
  <si>
    <t>Carina Andrea</t>
  </si>
  <si>
    <t>Candelas</t>
  </si>
  <si>
    <t>MARA</t>
  </si>
  <si>
    <t>DI LORENZO</t>
  </si>
  <si>
    <t>gaston balonchard</t>
  </si>
  <si>
    <t>federada</t>
  </si>
  <si>
    <t>Bueno</t>
  </si>
  <si>
    <t>Debora</t>
  </si>
  <si>
    <t>Luis Pasteur</t>
  </si>
  <si>
    <t>Reynaldo</t>
  </si>
  <si>
    <t>Billordo</t>
  </si>
  <si>
    <t>Mariela morel</t>
  </si>
  <si>
    <t>Orlando</t>
  </si>
  <si>
    <t>Real</t>
  </si>
  <si>
    <t>Maria Jose Rafaniello</t>
  </si>
  <si>
    <t>Luz y Fuerza</t>
  </si>
  <si>
    <t>Mariano</t>
  </si>
  <si>
    <t>Anfossi</t>
  </si>
  <si>
    <t>GRUPO RUNNING LOS CHOZERS POR MARU VIVALDO</t>
  </si>
  <si>
    <t>Virginia zacchino</t>
  </si>
  <si>
    <t>marcelo</t>
  </si>
  <si>
    <t>cortes kieldgaard</t>
  </si>
  <si>
    <t>jose luis</t>
  </si>
  <si>
    <t>aca salud</t>
  </si>
  <si>
    <t>Yanina</t>
  </si>
  <si>
    <t>Fernandez</t>
  </si>
  <si>
    <t>Lacuadra</t>
  </si>
  <si>
    <t>Ivan</t>
  </si>
  <si>
    <t>Enriquez</t>
  </si>
  <si>
    <t>LEONARDO</t>
  </si>
  <si>
    <t>ALMENDRA</t>
  </si>
  <si>
    <t>MARCIA</t>
  </si>
  <si>
    <t>Cabrera</t>
  </si>
  <si>
    <t>Graciela Cabrera</t>
  </si>
  <si>
    <t>Cosentino</t>
  </si>
  <si>
    <t>Isabel Mazzeo</t>
  </si>
  <si>
    <t>OSEIV</t>
  </si>
  <si>
    <t>Cerda'</t>
  </si>
  <si>
    <t>Mariana paula</t>
  </si>
  <si>
    <t>Fsntin</t>
  </si>
  <si>
    <t>Rosario calleypista</t>
  </si>
  <si>
    <t>Claudio di vito</t>
  </si>
  <si>
    <t>Swiss medicals</t>
  </si>
  <si>
    <t>Quiroga</t>
  </si>
  <si>
    <t>Pablo César</t>
  </si>
  <si>
    <t>Robledo</t>
  </si>
  <si>
    <t>Carolina Stefanelli</t>
  </si>
  <si>
    <t>OSMATA</t>
  </si>
  <si>
    <t>MARIA</t>
  </si>
  <si>
    <t>Koller</t>
  </si>
  <si>
    <t>Esencial ecco</t>
  </si>
  <si>
    <t>Varela</t>
  </si>
  <si>
    <t>Gabriela</t>
  </si>
  <si>
    <t>Amarilla</t>
  </si>
  <si>
    <t>Joyeros y relojeros</t>
  </si>
  <si>
    <t>Eduardo Ramón reynoso</t>
  </si>
  <si>
    <t>Reynoso</t>
  </si>
  <si>
    <t>Urquiza corre</t>
  </si>
  <si>
    <t>Lezano</t>
  </si>
  <si>
    <t>Ynes</t>
  </si>
  <si>
    <t>Gonzales Flores</t>
  </si>
  <si>
    <t>Santoro</t>
  </si>
  <si>
    <t>Wteam</t>
  </si>
  <si>
    <t>Cristian s</t>
  </si>
  <si>
    <t>Miriam Andrea Soledad</t>
  </si>
  <si>
    <t>Diaaz</t>
  </si>
  <si>
    <t>Cmrunning team</t>
  </si>
  <si>
    <t>Jansa</t>
  </si>
  <si>
    <t>nicolas paez</t>
  </si>
  <si>
    <t>plenit premium</t>
  </si>
  <si>
    <t>leandro</t>
  </si>
  <si>
    <t>novara</t>
  </si>
  <si>
    <t>Ayelen</t>
  </si>
  <si>
    <t>fernanda</t>
  </si>
  <si>
    <t>rojas</t>
  </si>
  <si>
    <t>silvina rojas</t>
  </si>
  <si>
    <t>María Emilia</t>
  </si>
  <si>
    <t>Barberis</t>
  </si>
  <si>
    <t>Matías madariaga</t>
  </si>
  <si>
    <t>unr</t>
  </si>
  <si>
    <t>Castillo</t>
  </si>
  <si>
    <t>Ima</t>
  </si>
  <si>
    <t>Claudio</t>
  </si>
  <si>
    <t>Favre</t>
  </si>
  <si>
    <t>Grupo Sacchi</t>
  </si>
  <si>
    <t>Carina Griba</t>
  </si>
  <si>
    <t>Estefanía Belén</t>
  </si>
  <si>
    <t>Alegre Savoretti</t>
  </si>
  <si>
    <t>Omar Alegre</t>
  </si>
  <si>
    <t>Valenzuela</t>
  </si>
  <si>
    <t>María Fernanda</t>
  </si>
  <si>
    <t>Quadrelli</t>
  </si>
  <si>
    <t>Nicolás buffa</t>
  </si>
  <si>
    <t>Matias Sebastian</t>
  </si>
  <si>
    <t>Benitez</t>
  </si>
  <si>
    <t>Agustín Manuel</t>
  </si>
  <si>
    <t>Blanco</t>
  </si>
  <si>
    <t>Valeria Inés</t>
  </si>
  <si>
    <t>Zamateo</t>
  </si>
  <si>
    <t>Juan Manuel Bertello</t>
  </si>
  <si>
    <t>Centro Asistencial</t>
  </si>
  <si>
    <t>Juan Sebastian</t>
  </si>
  <si>
    <t>Bais</t>
  </si>
  <si>
    <t>Asociación Empleados De Comercio</t>
  </si>
  <si>
    <t>Freire</t>
  </si>
  <si>
    <t>Julia freire</t>
  </si>
  <si>
    <t>Ema Liliana</t>
  </si>
  <si>
    <t>Bruni</t>
  </si>
  <si>
    <t>Ariel Bruni</t>
  </si>
  <si>
    <t>Osdepym</t>
  </si>
  <si>
    <t>Centro Asistencial Rafaela</t>
  </si>
  <si>
    <t>Javier oscar</t>
  </si>
  <si>
    <t>Active club rosario</t>
  </si>
  <si>
    <t>Prepega</t>
  </si>
  <si>
    <t>Santarelli</t>
  </si>
  <si>
    <t>Carina Ricci</t>
  </si>
  <si>
    <t>Romano</t>
  </si>
  <si>
    <t>Cecilia Miño</t>
  </si>
  <si>
    <t>Paladea</t>
  </si>
  <si>
    <t>Comuzzi</t>
  </si>
  <si>
    <t>Jorge Gelmetti</t>
  </si>
  <si>
    <t>ANA LIA</t>
  </si>
  <si>
    <t>PERALTA</t>
  </si>
  <si>
    <t>RAUL BRAVO</t>
  </si>
  <si>
    <t>Portillo</t>
  </si>
  <si>
    <t>Silvana cattay</t>
  </si>
  <si>
    <t>Catalina</t>
  </si>
  <si>
    <t>Falcon</t>
  </si>
  <si>
    <t>Elena</t>
  </si>
  <si>
    <t>Belotti</t>
  </si>
  <si>
    <t>Hija</t>
  </si>
  <si>
    <t>Facundo</t>
  </si>
  <si>
    <t>sergio jose</t>
  </si>
  <si>
    <t>ambrogi</t>
  </si>
  <si>
    <t>club sportivo godoy</t>
  </si>
  <si>
    <t>susana angelica lorenzo</t>
  </si>
  <si>
    <t>avalian</t>
  </si>
  <si>
    <t>nicolas</t>
  </si>
  <si>
    <t>vanstrate</t>
  </si>
  <si>
    <t>elvio</t>
  </si>
  <si>
    <t>Víctor</t>
  </si>
  <si>
    <t>Ambrogi</t>
  </si>
  <si>
    <t>Susana Lorenzo</t>
  </si>
  <si>
    <t>Aviani</t>
  </si>
  <si>
    <t>Valeria Consolati</t>
  </si>
  <si>
    <t>Soromello</t>
  </si>
  <si>
    <t>fernanda sampaoli</t>
  </si>
  <si>
    <t>Erceg</t>
  </si>
  <si>
    <t>Maria José bruno</t>
  </si>
  <si>
    <t>Norma</t>
  </si>
  <si>
    <t>Mullarch</t>
  </si>
  <si>
    <t>Cronos</t>
  </si>
  <si>
    <t>Castellarini</t>
  </si>
  <si>
    <t>lucas</t>
  </si>
  <si>
    <t>xccs</t>
  </si>
  <si>
    <t>Juan Enrique</t>
  </si>
  <si>
    <t>FAN, Maria Cecilia</t>
  </si>
  <si>
    <t>Ailen Lara</t>
  </si>
  <si>
    <t>Juan Carlos Ramírez</t>
  </si>
  <si>
    <t>Swissmedical</t>
  </si>
  <si>
    <t>Roberto Andrés</t>
  </si>
  <si>
    <t>Roldan</t>
  </si>
  <si>
    <t>Luis Roldan</t>
  </si>
  <si>
    <t>FABBRINI</t>
  </si>
  <si>
    <t>SILVIA EVA GIMENEZ</t>
  </si>
  <si>
    <t>O.S.I.A.D.</t>
  </si>
  <si>
    <t>Maria Cecilia</t>
  </si>
  <si>
    <t>Fan</t>
  </si>
  <si>
    <t>Juan E Torres</t>
  </si>
  <si>
    <t>German Alfredo</t>
  </si>
  <si>
    <t>Mayora</t>
  </si>
  <si>
    <t>Mayora Violeta</t>
  </si>
  <si>
    <t>Galeno 200</t>
  </si>
  <si>
    <t>Migone</t>
  </si>
  <si>
    <t>Loreley</t>
  </si>
  <si>
    <t>Barrionuevo</t>
  </si>
  <si>
    <t>Pedro</t>
  </si>
  <si>
    <t>Shizu</t>
  </si>
  <si>
    <t>Chiara</t>
  </si>
  <si>
    <t>Osseg seguros</t>
  </si>
  <si>
    <t>SandraElizabeth</t>
  </si>
  <si>
    <t>Mazaitis</t>
  </si>
  <si>
    <t>Plataforma</t>
  </si>
  <si>
    <t>Mercedes Surraco</t>
  </si>
  <si>
    <t>Ramiro Gustavo Núñez</t>
  </si>
  <si>
    <t>Nuñez</t>
  </si>
  <si>
    <t>Completo</t>
  </si>
  <si>
    <t>Suppa</t>
  </si>
  <si>
    <t>Josefa</t>
  </si>
  <si>
    <t>Osec</t>
  </si>
  <si>
    <t>Maria Fernanda</t>
  </si>
  <si>
    <t>LEONARDO DAVID</t>
  </si>
  <si>
    <t>MARTINEZ</t>
  </si>
  <si>
    <t>Vanina Falcioni</t>
  </si>
  <si>
    <t>Melina</t>
  </si>
  <si>
    <t>Meiners</t>
  </si>
  <si>
    <t>Monica</t>
  </si>
  <si>
    <t>Daiana marlen</t>
  </si>
  <si>
    <t>Daiana</t>
  </si>
  <si>
    <t>nestor</t>
  </si>
  <si>
    <t>corvoisier</t>
  </si>
  <si>
    <t>Patricia Albornoz</t>
  </si>
  <si>
    <t>Riquelme</t>
  </si>
  <si>
    <t>Jose Alarcon</t>
  </si>
  <si>
    <t>SWISS MEDICAL</t>
  </si>
  <si>
    <t>Yazmin</t>
  </si>
  <si>
    <t>Romel</t>
  </si>
  <si>
    <t>Diego Guillermo</t>
  </si>
  <si>
    <t>Cámara</t>
  </si>
  <si>
    <t>Mocciaro Verónica</t>
  </si>
  <si>
    <t>Echeverria</t>
  </si>
  <si>
    <t>Cm Running Team</t>
  </si>
  <si>
    <t>Ana Pilar Echeverria</t>
  </si>
  <si>
    <t>Sibila</t>
  </si>
  <si>
    <t>Zenatti</t>
  </si>
  <si>
    <t>Sebastián</t>
  </si>
  <si>
    <t>Dasuten</t>
  </si>
  <si>
    <t>Hugo marcelo</t>
  </si>
  <si>
    <t>Dautel</t>
  </si>
  <si>
    <t>Valentina Dautel</t>
  </si>
  <si>
    <t>Gomez</t>
  </si>
  <si>
    <t>Miguel</t>
  </si>
  <si>
    <t>Marta</t>
  </si>
  <si>
    <t>Jose</t>
  </si>
  <si>
    <t>Iris ramos</t>
  </si>
  <si>
    <t>Salemme</t>
  </si>
  <si>
    <t>Silvio Danielli</t>
  </si>
  <si>
    <t>Omar abel</t>
  </si>
  <si>
    <t>Ochoa</t>
  </si>
  <si>
    <t>Club atlético unión de Sastre</t>
  </si>
  <si>
    <t>Carmen</t>
  </si>
  <si>
    <t>Suteryh</t>
  </si>
  <si>
    <t>Marina</t>
  </si>
  <si>
    <t>Eunice Luna</t>
  </si>
  <si>
    <t>Hospital</t>
  </si>
  <si>
    <t>Jesica</t>
  </si>
  <si>
    <t>Pioggia</t>
  </si>
  <si>
    <t>Sergio Dichiara</t>
  </si>
  <si>
    <t>Cindi</t>
  </si>
  <si>
    <t>rodriguez</t>
  </si>
  <si>
    <t>Reddy</t>
  </si>
  <si>
    <t>Selva Carbajal</t>
  </si>
  <si>
    <t>Vitale</t>
  </si>
  <si>
    <t>Lorena Bouchet</t>
  </si>
  <si>
    <t>OSECAC</t>
  </si>
  <si>
    <t>Maria Beatriz</t>
  </si>
  <si>
    <t>Girardi</t>
  </si>
  <si>
    <t>Esteban Bottari</t>
  </si>
  <si>
    <t>Genovese</t>
  </si>
  <si>
    <t>Laura Abalos</t>
  </si>
  <si>
    <t>Maria cecilia</t>
  </si>
  <si>
    <t>Diaz</t>
  </si>
  <si>
    <t>Adrian</t>
  </si>
  <si>
    <t>O</t>
  </si>
  <si>
    <t>virginia</t>
  </si>
  <si>
    <t>castellarini</t>
  </si>
  <si>
    <t>nvbfsdf</t>
  </si>
  <si>
    <t>fdaasdas</t>
  </si>
  <si>
    <t>César</t>
  </si>
  <si>
    <t>Busilacchi</t>
  </si>
  <si>
    <t>Claudia Aguilera</t>
  </si>
  <si>
    <t>Medicnia Esemcial</t>
  </si>
  <si>
    <t>Duran Rodriguez</t>
  </si>
  <si>
    <t>Alicia Rodriguez</t>
  </si>
  <si>
    <t>Ciencias Económicas</t>
  </si>
  <si>
    <t>Villalba</t>
  </si>
  <si>
    <t>Maria Laura Aguirre</t>
  </si>
  <si>
    <t>Ribera Salud</t>
  </si>
  <si>
    <t>Efrain David</t>
  </si>
  <si>
    <t>Simari Andrada</t>
  </si>
  <si>
    <t>Ardec</t>
  </si>
  <si>
    <t>David Simari</t>
  </si>
  <si>
    <t>Ariana</t>
  </si>
  <si>
    <t>Luso oliveira</t>
  </si>
  <si>
    <t>CM</t>
  </si>
  <si>
    <t>Elisa Sain</t>
  </si>
  <si>
    <t>Morello</t>
  </si>
  <si>
    <t>PABLO SABA</t>
  </si>
  <si>
    <t>Melisa Leticia Laura</t>
  </si>
  <si>
    <t>FLORIO</t>
  </si>
  <si>
    <t>Edgardo Florio</t>
  </si>
  <si>
    <t>Previnca Salud</t>
  </si>
  <si>
    <t>Matías</t>
  </si>
  <si>
    <t>Spinarolli</t>
  </si>
  <si>
    <t>Sabina Piazza</t>
  </si>
  <si>
    <t>Gamarra</t>
  </si>
  <si>
    <t>Guillermo Gamarra</t>
  </si>
  <si>
    <t>Elisa</t>
  </si>
  <si>
    <t>Duarte</t>
  </si>
  <si>
    <t>Elida</t>
  </si>
  <si>
    <t>dos Santos Botta</t>
  </si>
  <si>
    <t>José Alberto dos Santos Botta</t>
  </si>
  <si>
    <t>María Magdalena</t>
  </si>
  <si>
    <t>Almiron</t>
  </si>
  <si>
    <t>María magdalena almiron</t>
  </si>
  <si>
    <t>Nadia Susana</t>
  </si>
  <si>
    <t>Castro</t>
  </si>
  <si>
    <t>Toledo</t>
  </si>
  <si>
    <t>Brandant</t>
  </si>
  <si>
    <t>Karen</t>
  </si>
  <si>
    <t>RODOLFO</t>
  </si>
  <si>
    <t>DEL BARCO</t>
  </si>
  <si>
    <t>ROMINA MEHRING</t>
  </si>
  <si>
    <t>PREVENCION SALUD</t>
  </si>
  <si>
    <t>Nahir</t>
  </si>
  <si>
    <t>Santillan luis</t>
  </si>
  <si>
    <t>Hernán David</t>
  </si>
  <si>
    <t>Santillán</t>
  </si>
  <si>
    <t>Mariela lescano</t>
  </si>
  <si>
    <t>Lorena</t>
  </si>
  <si>
    <t>Pablo erbes</t>
  </si>
  <si>
    <t>Marban</t>
  </si>
  <si>
    <t>Analía Urbaneja</t>
  </si>
  <si>
    <t>Mocci</t>
  </si>
  <si>
    <t>Juan di franco</t>
  </si>
  <si>
    <t>Malvina</t>
  </si>
  <si>
    <t>13deoctubre</t>
  </si>
  <si>
    <t>ARANZAZU</t>
  </si>
  <si>
    <t>MAURO MOI</t>
  </si>
  <si>
    <t>Santini</t>
  </si>
  <si>
    <t>Daniela Diaz</t>
  </si>
  <si>
    <t>Fernando blas</t>
  </si>
  <si>
    <t>costa</t>
  </si>
  <si>
    <t>alicia</t>
  </si>
  <si>
    <t>MABEL CRISTINA</t>
  </si>
  <si>
    <t>SAVARINO</t>
  </si>
  <si>
    <t>Bonsignore Carlos</t>
  </si>
  <si>
    <t>Di Benedetti</t>
  </si>
  <si>
    <t>Daniela Bencegues Ricci</t>
  </si>
  <si>
    <t>Grahsmugg</t>
  </si>
  <si>
    <t>Gym full</t>
  </si>
  <si>
    <t>Abel Coria</t>
  </si>
  <si>
    <t>Marcela Alejandra</t>
  </si>
  <si>
    <t>Ifran</t>
  </si>
  <si>
    <t>Pedro Galarza</t>
  </si>
  <si>
    <t>Unión personal</t>
  </si>
  <si>
    <t>Diego Alberto</t>
  </si>
  <si>
    <t>Beltrán</t>
  </si>
  <si>
    <t>Leila Chacra</t>
  </si>
  <si>
    <t>OBRA SOCIAL UNR</t>
  </si>
  <si>
    <t>Cintia Romina</t>
  </si>
  <si>
    <t>Duré</t>
  </si>
  <si>
    <t>Gómez Germán</t>
  </si>
  <si>
    <t>Maximiliano Claudio Cesar</t>
  </si>
  <si>
    <t>Active club</t>
  </si>
  <si>
    <t>Jesús amigo</t>
  </si>
  <si>
    <t>Alcazar</t>
  </si>
  <si>
    <t>Salud en movimiento</t>
  </si>
  <si>
    <t>MARIA ISABEL</t>
  </si>
  <si>
    <t>MORASCA</t>
  </si>
  <si>
    <t>Marcela Ruggeri</t>
  </si>
  <si>
    <t>Gustavo Javier</t>
  </si>
  <si>
    <t>Graziosi</t>
  </si>
  <si>
    <t>Sebastian Nicolelli</t>
  </si>
  <si>
    <t>Uta</t>
  </si>
  <si>
    <t>Fabre</t>
  </si>
  <si>
    <t>Mansilla</t>
  </si>
  <si>
    <t>Horacio</t>
  </si>
  <si>
    <t>Casero</t>
  </si>
  <si>
    <t>Jose Daniel</t>
  </si>
  <si>
    <t>Carnevale</t>
  </si>
  <si>
    <t>María caciorgna</t>
  </si>
  <si>
    <t>Ospac plan b</t>
  </si>
  <si>
    <t>Marchena</t>
  </si>
  <si>
    <t>Dario</t>
  </si>
  <si>
    <t>Mauro Leonel</t>
  </si>
  <si>
    <t>Obregon</t>
  </si>
  <si>
    <t>Campanella</t>
  </si>
  <si>
    <t>L&amp;A training Team</t>
  </si>
  <si>
    <t>Veronica yocco</t>
  </si>
  <si>
    <t>Britanica salud</t>
  </si>
  <si>
    <t>Entrenos</t>
  </si>
  <si>
    <t>Nilda mascheroni</t>
  </si>
  <si>
    <t>OSCEARA</t>
  </si>
  <si>
    <t>Lucio</t>
  </si>
  <si>
    <t>Ivo Medrano</t>
  </si>
  <si>
    <t>Medrano</t>
  </si>
  <si>
    <t>María Belen Tardella</t>
  </si>
  <si>
    <t>Jerárquicos Salud</t>
  </si>
  <si>
    <t>Candia</t>
  </si>
  <si>
    <t>Nn</t>
  </si>
  <si>
    <t>Monica Liria</t>
  </si>
  <si>
    <t>Curi</t>
  </si>
  <si>
    <t>Emerson Serra</t>
  </si>
  <si>
    <t>Bonifasi</t>
  </si>
  <si>
    <t>Lassalle</t>
  </si>
  <si>
    <t>María</t>
  </si>
  <si>
    <t>Austral</t>
  </si>
  <si>
    <t>LUCAS</t>
  </si>
  <si>
    <t>Martiñena</t>
  </si>
  <si>
    <t>Merrell</t>
  </si>
  <si>
    <t>Acá salud</t>
  </si>
  <si>
    <t>Chiurchiu</t>
  </si>
  <si>
    <t>Club provincial</t>
  </si>
  <si>
    <t>Dante Marandola</t>
  </si>
  <si>
    <t>leandro ariel</t>
  </si>
  <si>
    <t>Britos</t>
  </si>
  <si>
    <t>maria laura</t>
  </si>
  <si>
    <t>demis salud</t>
  </si>
  <si>
    <t>Maruggi</t>
  </si>
  <si>
    <t>Luz y fuerza</t>
  </si>
  <si>
    <t>Balmaceda</t>
  </si>
  <si>
    <t>martin gonzalez</t>
  </si>
  <si>
    <t>Jaqueline</t>
  </si>
  <si>
    <t>Solina</t>
  </si>
  <si>
    <t>Marcelon Dedich</t>
  </si>
  <si>
    <t>CAJA FORENSE// EMERGER</t>
  </si>
  <si>
    <t>Ivana</t>
  </si>
  <si>
    <t>Anchelevich</t>
  </si>
  <si>
    <t>Gonzalo Del Valle</t>
  </si>
  <si>
    <t>juan</t>
  </si>
  <si>
    <t>romano</t>
  </si>
  <si>
    <t>leando ariel</t>
  </si>
  <si>
    <t>Silvana</t>
  </si>
  <si>
    <t>Veron</t>
  </si>
  <si>
    <t>Juan Manuel doin</t>
  </si>
  <si>
    <t>Swiss médical</t>
  </si>
  <si>
    <t>Gladys Fernanda</t>
  </si>
  <si>
    <t>Laera runningclub</t>
  </si>
  <si>
    <t>Marcelo Encinas</t>
  </si>
  <si>
    <t>SNR</t>
  </si>
  <si>
    <t>Alegre</t>
  </si>
  <si>
    <t>Vxm</t>
  </si>
  <si>
    <t>Osiad</t>
  </si>
  <si>
    <t>ISABELINO</t>
  </si>
  <si>
    <t>Suarez</t>
  </si>
  <si>
    <t>Maria Luisa Cechi</t>
  </si>
  <si>
    <t>Carnovale</t>
  </si>
  <si>
    <t>Mariela</t>
  </si>
  <si>
    <t>TV salud</t>
  </si>
  <si>
    <t>NESTOR</t>
  </si>
  <si>
    <t>GALLO</t>
  </si>
  <si>
    <t>GIULIANO GALLO</t>
  </si>
  <si>
    <t>URG URGENCIAS</t>
  </si>
  <si>
    <t>Peri</t>
  </si>
  <si>
    <t>Kevin</t>
  </si>
  <si>
    <t>Wolf</t>
  </si>
  <si>
    <t>oscar</t>
  </si>
  <si>
    <t>Bondaz</t>
  </si>
  <si>
    <t>Movidita Saludable</t>
  </si>
  <si>
    <t>David Matias</t>
  </si>
  <si>
    <t>Dellamea</t>
  </si>
  <si>
    <t>Peretti marilin</t>
  </si>
  <si>
    <t>Amc salud</t>
  </si>
  <si>
    <t>Locardi</t>
  </si>
  <si>
    <t>CEF 60 Ramallo</t>
  </si>
  <si>
    <t>Nicolas Zabala</t>
  </si>
  <si>
    <t>OSAP</t>
  </si>
  <si>
    <t>CARLOS RAUL</t>
  </si>
  <si>
    <t>OGALLAR</t>
  </si>
  <si>
    <t>DELIA MARTHA OGALLAR</t>
  </si>
  <si>
    <t>Eva</t>
  </si>
  <si>
    <t>Agustina rosario</t>
  </si>
  <si>
    <t>Pulley</t>
  </si>
  <si>
    <t>Ironcata</t>
  </si>
  <si>
    <t>Juan cicardini</t>
  </si>
  <si>
    <t>Melano</t>
  </si>
  <si>
    <t>Correcaminos casilda</t>
  </si>
  <si>
    <t>Gabriela lacoste</t>
  </si>
  <si>
    <t>Carlos guido</t>
  </si>
  <si>
    <t>Cecilia castillo</t>
  </si>
  <si>
    <t>Ospega</t>
  </si>
  <si>
    <t>Oliva</t>
  </si>
  <si>
    <t>CM Running Teems</t>
  </si>
  <si>
    <t>Beatriz Oliva</t>
  </si>
  <si>
    <t>Bassini</t>
  </si>
  <si>
    <t>Vamos X+ (Profe. Mauro Paglia)</t>
  </si>
  <si>
    <t>Natalia Bernardi</t>
  </si>
  <si>
    <t>Urgencias 4351111</t>
  </si>
  <si>
    <t>Agustina</t>
  </si>
  <si>
    <t>Nan</t>
  </si>
  <si>
    <t>Facundo Mitre</t>
  </si>
  <si>
    <t>MARCELO</t>
  </si>
  <si>
    <t>NAVONE</t>
  </si>
  <si>
    <t>Los del Urquiza</t>
  </si>
  <si>
    <t>Ciencia economicas</t>
  </si>
  <si>
    <t>Marcelo Fabián</t>
  </si>
  <si>
    <t>Israel</t>
  </si>
  <si>
    <t>Karina Ramos</t>
  </si>
  <si>
    <t>María luisa</t>
  </si>
  <si>
    <t>Vera</t>
  </si>
  <si>
    <t>Yamila segovia</t>
  </si>
  <si>
    <t>carina</t>
  </si>
  <si>
    <t>recuero</t>
  </si>
  <si>
    <t>hugo</t>
  </si>
  <si>
    <t>Karina Guadalupe</t>
  </si>
  <si>
    <t>Marcelo Israel</t>
  </si>
  <si>
    <t>Bruno Javier</t>
  </si>
  <si>
    <t>Amoroso</t>
  </si>
  <si>
    <t>FRANCO</t>
  </si>
  <si>
    <t>NAZUTTI</t>
  </si>
  <si>
    <t>MAIA</t>
  </si>
  <si>
    <t>Esquef</t>
  </si>
  <si>
    <t>Sandra Barbosa</t>
  </si>
  <si>
    <t>MONICA</t>
  </si>
  <si>
    <t>GOMEZ CARRIZO</t>
  </si>
  <si>
    <t>FRANCO DISCACIATI</t>
  </si>
  <si>
    <t>Gustavo Ramon</t>
  </si>
  <si>
    <t>Stella Maris Villalobo</t>
  </si>
  <si>
    <t>Edgar</t>
  </si>
  <si>
    <t>Marquez</t>
  </si>
  <si>
    <t>Maria toranzo</t>
  </si>
  <si>
    <t>Luis pasteur</t>
  </si>
  <si>
    <t>Mónica Gabriela</t>
  </si>
  <si>
    <t>Sergio Bernardi</t>
  </si>
  <si>
    <t>IMA</t>
  </si>
  <si>
    <t>Battaglia</t>
  </si>
  <si>
    <t>Irma gutierrez</t>
  </si>
  <si>
    <t>Roitberg</t>
  </si>
  <si>
    <t>Paula molina</t>
  </si>
  <si>
    <t>Consejo ciencias económicas Rosario</t>
  </si>
  <si>
    <t>Jorge daniel</t>
  </si>
  <si>
    <t>Colazo</t>
  </si>
  <si>
    <t>Jorge colazo</t>
  </si>
  <si>
    <t>Intermedivina</t>
  </si>
  <si>
    <t>CASILE</t>
  </si>
  <si>
    <t>Cels0</t>
  </si>
  <si>
    <t>DOMÍNGUEZ</t>
  </si>
  <si>
    <t>Nelson</t>
  </si>
  <si>
    <t>Callavez</t>
  </si>
  <si>
    <t>Facundo sena</t>
  </si>
  <si>
    <t>eliana</t>
  </si>
  <si>
    <t>destefani</t>
  </si>
  <si>
    <t>Miguel Destefani</t>
  </si>
  <si>
    <t>bassi</t>
  </si>
  <si>
    <t>Compañy</t>
  </si>
  <si>
    <t>VX+</t>
  </si>
  <si>
    <t>Cristian Villarreal</t>
  </si>
  <si>
    <t>Medina</t>
  </si>
  <si>
    <t>Daniel César</t>
  </si>
  <si>
    <t>Ricci</t>
  </si>
  <si>
    <t>Fabio Ricci</t>
  </si>
  <si>
    <t>Obra Social UNR</t>
  </si>
  <si>
    <t>Rosi</t>
  </si>
  <si>
    <t>arocha</t>
  </si>
  <si>
    <t>lucia</t>
  </si>
  <si>
    <t>Surjus</t>
  </si>
  <si>
    <t>Silvina Moyano</t>
  </si>
  <si>
    <t>Marina Soledad</t>
  </si>
  <si>
    <t>Orona</t>
  </si>
  <si>
    <t>Carlos Candia</t>
  </si>
  <si>
    <t>Biondini</t>
  </si>
  <si>
    <t>Ivana Antonilli</t>
  </si>
  <si>
    <t>Maraz</t>
  </si>
  <si>
    <t>Melillo Ernesto</t>
  </si>
  <si>
    <t>marisol</t>
  </si>
  <si>
    <t>farias</t>
  </si>
  <si>
    <t>Alcides</t>
  </si>
  <si>
    <t>Fernando José</t>
  </si>
  <si>
    <t>Pereiro</t>
  </si>
  <si>
    <t>Andres Clemente</t>
  </si>
  <si>
    <t>Cedim</t>
  </si>
  <si>
    <t>Club remeros alberdi</t>
  </si>
  <si>
    <t>Mabel dona</t>
  </si>
  <si>
    <t>Josefina</t>
  </si>
  <si>
    <t>Maroni</t>
  </si>
  <si>
    <t>Fabiana Otane</t>
  </si>
  <si>
    <t>Adrian Diego</t>
  </si>
  <si>
    <t>Erika</t>
  </si>
  <si>
    <t>Andres Marcelo</t>
  </si>
  <si>
    <t>Gauna</t>
  </si>
  <si>
    <t>Alejo</t>
  </si>
  <si>
    <t>Cámpora</t>
  </si>
  <si>
    <t>osdop</t>
  </si>
  <si>
    <t>Balbi</t>
  </si>
  <si>
    <t>Heinzen</t>
  </si>
  <si>
    <t>Martina Miszczuk</t>
  </si>
  <si>
    <t>NESTOR HORACIO</t>
  </si>
  <si>
    <t>CARRAZZONI</t>
  </si>
  <si>
    <t>PAN AMERICAN ENERGY</t>
  </si>
  <si>
    <t>ALICIA ESTIGARRIBIA</t>
  </si>
  <si>
    <t>Tomas</t>
  </si>
  <si>
    <t>Bondino</t>
  </si>
  <si>
    <t>Ignacio Bondino</t>
  </si>
  <si>
    <t>Ledesma</t>
  </si>
  <si>
    <t>Integral salud</t>
  </si>
  <si>
    <t>Turco</t>
  </si>
  <si>
    <t>Lorena Sanchez</t>
  </si>
  <si>
    <t>Pedraza</t>
  </si>
  <si>
    <t>Alexis leiva</t>
  </si>
  <si>
    <t>Cuixart</t>
  </si>
  <si>
    <t>Rosario Calle y Pista</t>
  </si>
  <si>
    <t>Bonomini</t>
  </si>
  <si>
    <t>Priscila Bonomini</t>
  </si>
  <si>
    <t>OSPE</t>
  </si>
  <si>
    <t>García</t>
  </si>
  <si>
    <t>Gonzalo Basse</t>
  </si>
  <si>
    <t>Perezcatelli</t>
  </si>
  <si>
    <t>lobato adrian cesar</t>
  </si>
  <si>
    <t>osba</t>
  </si>
  <si>
    <t>SEBASTIAN</t>
  </si>
  <si>
    <t>CHILL</t>
  </si>
  <si>
    <t>Mariangeles Pendino</t>
  </si>
  <si>
    <t>Noelia campoy</t>
  </si>
  <si>
    <t>ameriso</t>
  </si>
  <si>
    <t>diario la capital de rosario</t>
  </si>
  <si>
    <t>georgina sbarra</t>
  </si>
  <si>
    <t>Kisbelys Nelo</t>
  </si>
  <si>
    <t>MIGUEL RAMON</t>
  </si>
  <si>
    <t>GOMEZ</t>
  </si>
  <si>
    <t>CRONOS ATLETISMO</t>
  </si>
  <si>
    <t>CARMEN CHARRAS</t>
  </si>
  <si>
    <t>uomra</t>
  </si>
  <si>
    <t>Cristian Martin</t>
  </si>
  <si>
    <t>Barreiro</t>
  </si>
  <si>
    <t>Maira ruiz</t>
  </si>
  <si>
    <t>Olocco</t>
  </si>
  <si>
    <t>Romina Carol</t>
  </si>
  <si>
    <t>Jenkins</t>
  </si>
  <si>
    <t>Óscar Ramos Team</t>
  </si>
  <si>
    <t>Analía Quiroga</t>
  </si>
  <si>
    <t>Campos</t>
  </si>
  <si>
    <t>Juan josé Tori</t>
  </si>
  <si>
    <t>PAMI</t>
  </si>
  <si>
    <t>Mauro Omar</t>
  </si>
  <si>
    <t>Barrera</t>
  </si>
  <si>
    <t>Rosario calle y pista</t>
  </si>
  <si>
    <t>Andar visitar</t>
  </si>
  <si>
    <t>Sabrina Noelia</t>
  </si>
  <si>
    <t>Combina</t>
  </si>
  <si>
    <t>Hector</t>
  </si>
  <si>
    <t>Edgardo Ernesto</t>
  </si>
  <si>
    <t>Reichhardt</t>
  </si>
  <si>
    <t>Leila bondi</t>
  </si>
  <si>
    <t>Romina Jenkins</t>
  </si>
  <si>
    <t>Cronos atletismo</t>
  </si>
  <si>
    <t>Ari cronos</t>
  </si>
  <si>
    <t>Previnca salud</t>
  </si>
  <si>
    <t>Fernando Marvulli</t>
  </si>
  <si>
    <t>diego</t>
  </si>
  <si>
    <t>brachetta</t>
  </si>
  <si>
    <t>L&amp;A training team</t>
  </si>
  <si>
    <t>mariana schiavetti</t>
  </si>
  <si>
    <t>Noelia Penélope</t>
  </si>
  <si>
    <t>Gorosito</t>
  </si>
  <si>
    <t>Rosario Calleypista</t>
  </si>
  <si>
    <t>Diego Pinto</t>
  </si>
  <si>
    <t>Eswncual6</t>
  </si>
  <si>
    <t>RAMON</t>
  </si>
  <si>
    <t>BENITEZ</t>
  </si>
  <si>
    <t>ARIADNA SOSA</t>
  </si>
  <si>
    <t>Darras</t>
  </si>
  <si>
    <t>Ruben</t>
  </si>
  <si>
    <t>Obra social del caucho</t>
  </si>
  <si>
    <t>DIEGO JAVIER</t>
  </si>
  <si>
    <t>HORCADA</t>
  </si>
  <si>
    <t>LUISA</t>
  </si>
  <si>
    <t>BRITANICA</t>
  </si>
  <si>
    <t>DIEGO JORGE</t>
  </si>
  <si>
    <t>DOMINGUEZ</t>
  </si>
  <si>
    <t>JERONIMA DOMINGUEZ</t>
  </si>
  <si>
    <t>particular</t>
  </si>
  <si>
    <t>FERNANDO DANIEL</t>
  </si>
  <si>
    <t>CRISTOFARO</t>
  </si>
  <si>
    <t>BEATRIZ</t>
  </si>
  <si>
    <t>ignacio</t>
  </si>
  <si>
    <t>martin</t>
  </si>
  <si>
    <t>josé</t>
  </si>
  <si>
    <t>Vazquez</t>
  </si>
  <si>
    <t>Andrea pizzolato</t>
  </si>
  <si>
    <t>Aranda Acosta</t>
  </si>
  <si>
    <t>Irma</t>
  </si>
  <si>
    <t>Ipan</t>
  </si>
  <si>
    <t>Matías Javier</t>
  </si>
  <si>
    <t>Cortés</t>
  </si>
  <si>
    <t>Stefano Cardella</t>
  </si>
  <si>
    <t>NICOLAS</t>
  </si>
  <si>
    <t>BOGLIETTI</t>
  </si>
  <si>
    <t>ROSARIO CALLE Y PISTA</t>
  </si>
  <si>
    <t>MARIA ROSA DALMASSO</t>
  </si>
  <si>
    <t>AVALIAN AS204</t>
  </si>
  <si>
    <t>Pamela Soledad</t>
  </si>
  <si>
    <t>Forastieri</t>
  </si>
  <si>
    <t>Cristian Roldan</t>
  </si>
  <si>
    <t>ANDRES</t>
  </si>
  <si>
    <t>ALMEYDA</t>
  </si>
  <si>
    <t>ROSSI BETINA</t>
  </si>
  <si>
    <t>Caro</t>
  </si>
  <si>
    <t>Chaves</t>
  </si>
  <si>
    <t>Pablo Lescano</t>
  </si>
  <si>
    <t>Osuonra</t>
  </si>
  <si>
    <t>Ángel santo</t>
  </si>
  <si>
    <t>Oviedo</t>
  </si>
  <si>
    <t>Dorsch</t>
  </si>
  <si>
    <t>Pamela Bandi</t>
  </si>
  <si>
    <t>Belkis</t>
  </si>
  <si>
    <t>Ferrero</t>
  </si>
  <si>
    <t>Alfredo Moscatello</t>
  </si>
  <si>
    <t>Apta</t>
  </si>
  <si>
    <t>HECTOR GABRIEL</t>
  </si>
  <si>
    <t>BOGADO</t>
  </si>
  <si>
    <t>LUCIA BOGADO</t>
  </si>
  <si>
    <t>Cervera</t>
  </si>
  <si>
    <t>Sebastián barolin</t>
  </si>
  <si>
    <t>Osuna</t>
  </si>
  <si>
    <t>San Martin</t>
  </si>
  <si>
    <t>Micaela sorribes</t>
  </si>
  <si>
    <t>MARCOS</t>
  </si>
  <si>
    <t>ARGÜELLO</t>
  </si>
  <si>
    <t>LUCIANA VETERE</t>
  </si>
  <si>
    <t>alianza medica</t>
  </si>
  <si>
    <t>Baclini</t>
  </si>
  <si>
    <t>Flor</t>
  </si>
  <si>
    <t>FABIAN</t>
  </si>
  <si>
    <t>comini</t>
  </si>
  <si>
    <t>Lidia Elida Comini</t>
  </si>
  <si>
    <t>medife</t>
  </si>
  <si>
    <t>Gnesetti</t>
  </si>
  <si>
    <t>Luisina Zeitter</t>
  </si>
  <si>
    <t>Aldo</t>
  </si>
  <si>
    <t>Cespedes</t>
  </si>
  <si>
    <t>Majo</t>
  </si>
  <si>
    <t>Taglioli</t>
  </si>
  <si>
    <t>Silvina Vaghetti</t>
  </si>
  <si>
    <t>WALTER</t>
  </si>
  <si>
    <t>AVIGLIANO</t>
  </si>
  <si>
    <t>SDG</t>
  </si>
  <si>
    <t>Carina vega</t>
  </si>
  <si>
    <t>Ayala</t>
  </si>
  <si>
    <t>Daniel schwarsztein</t>
  </si>
  <si>
    <t>Yamila</t>
  </si>
  <si>
    <t>Solid</t>
  </si>
  <si>
    <t>Silvio</t>
  </si>
  <si>
    <t>Aguirre</t>
  </si>
  <si>
    <t>Griselda</t>
  </si>
  <si>
    <t>Gabriel Jesus</t>
  </si>
  <si>
    <t>Viola</t>
  </si>
  <si>
    <t>Nicole Sanabria</t>
  </si>
  <si>
    <t>Pacenti</t>
  </si>
  <si>
    <t>UNIVERSIDAD DEL GRAN ROSARIO</t>
  </si>
  <si>
    <t>Savino jesica</t>
  </si>
  <si>
    <t>UNR</t>
  </si>
  <si>
    <t>DANIELA GRACIELA</t>
  </si>
  <si>
    <t>PUSILLICO</t>
  </si>
  <si>
    <t>GERMAN BRIANI</t>
  </si>
  <si>
    <t>Sofia</t>
  </si>
  <si>
    <t>Verónica Andrea</t>
  </si>
  <si>
    <t>Sergio Obregón</t>
  </si>
  <si>
    <t>Hospital Eva Peron</t>
  </si>
  <si>
    <t>Sarba</t>
  </si>
  <si>
    <t>Flores Silvia</t>
  </si>
  <si>
    <t>julio</t>
  </si>
  <si>
    <t>mesa</t>
  </si>
  <si>
    <t>farias beatriz</t>
  </si>
  <si>
    <t>Palacio</t>
  </si>
  <si>
    <t>Mariangeles</t>
  </si>
  <si>
    <t>Betina</t>
  </si>
  <si>
    <t>Rossi</t>
  </si>
  <si>
    <t>Andrés Almeyda</t>
  </si>
  <si>
    <t>Pérez alemany</t>
  </si>
  <si>
    <t>Adan</t>
  </si>
  <si>
    <t>Fernando Avellaneda</t>
  </si>
  <si>
    <t>Maria Lorena</t>
  </si>
  <si>
    <t>Bellotti</t>
  </si>
  <si>
    <t>Miguel tucci</t>
  </si>
  <si>
    <t>Andrés Mario</t>
  </si>
  <si>
    <t>Tanno</t>
  </si>
  <si>
    <t>Club Regatas Rosario.</t>
  </si>
  <si>
    <t>Andrea Turi</t>
  </si>
  <si>
    <t>Turi</t>
  </si>
  <si>
    <t>Club Regatas Rosario</t>
  </si>
  <si>
    <t>Andrés Mario Tanno</t>
  </si>
  <si>
    <t>Matias Octavio Ademar</t>
  </si>
  <si>
    <t>Clara</t>
  </si>
  <si>
    <t>April International</t>
  </si>
  <si>
    <t>Giovanon</t>
  </si>
  <si>
    <t>Yohana Marmai</t>
  </si>
  <si>
    <t>Swiss</t>
  </si>
  <si>
    <t>Ramon Luis</t>
  </si>
  <si>
    <t>tino33gimenez@hotmail.com</t>
  </si>
  <si>
    <t>Angélica zalazar</t>
  </si>
  <si>
    <t>Cristian Sebastián</t>
  </si>
  <si>
    <t>Cecilia Perez</t>
  </si>
  <si>
    <t>Obra social camioneros</t>
  </si>
  <si>
    <t>Irene Ruiz diaz</t>
  </si>
  <si>
    <t>Díaz</t>
  </si>
  <si>
    <t>Corallo</t>
  </si>
  <si>
    <t>mario</t>
  </si>
  <si>
    <t>bravo</t>
  </si>
  <si>
    <t>Vanesa Martinez</t>
  </si>
  <si>
    <t>Carolina Mercedes</t>
  </si>
  <si>
    <t>carolina</t>
  </si>
  <si>
    <t>arce</t>
  </si>
  <si>
    <t>Mauricio Ferrari</t>
  </si>
  <si>
    <t>Jonatan</t>
  </si>
  <si>
    <t>Norma cerve</t>
  </si>
  <si>
    <t>Espindola</t>
  </si>
  <si>
    <t>Erica Melina</t>
  </si>
  <si>
    <t>Stramazzo</t>
  </si>
  <si>
    <t>Rosario team</t>
  </si>
  <si>
    <t>Salvador</t>
  </si>
  <si>
    <t>Penélope Gorosito</t>
  </si>
  <si>
    <t>Osuthgra</t>
  </si>
  <si>
    <t>VANESA</t>
  </si>
  <si>
    <t>SETTIMO</t>
  </si>
  <si>
    <t>LIONEL</t>
  </si>
  <si>
    <t>Comparetto</t>
  </si>
  <si>
    <t>Swis medical</t>
  </si>
  <si>
    <t>Lorena Paola</t>
  </si>
  <si>
    <t>Rolón</t>
  </si>
  <si>
    <t>Alba Roldan</t>
  </si>
  <si>
    <t>Luis Angel</t>
  </si>
  <si>
    <t>Di Pascual</t>
  </si>
  <si>
    <t>Gastaldo</t>
  </si>
  <si>
    <t>Marta Manmros</t>
  </si>
  <si>
    <t>JULIETA ANALIA</t>
  </si>
  <si>
    <t>ROJAS</t>
  </si>
  <si>
    <t>MIGUEL ANGEL FATTORE</t>
  </si>
  <si>
    <t>Antonio Rubén</t>
  </si>
  <si>
    <t>Cejas</t>
  </si>
  <si>
    <t>Iris</t>
  </si>
  <si>
    <t>Janet Priscila</t>
  </si>
  <si>
    <t>Lemos</t>
  </si>
  <si>
    <t>Furno</t>
  </si>
  <si>
    <t>Alejandro Palarich</t>
  </si>
  <si>
    <t>Pogliani</t>
  </si>
  <si>
    <t>Grupo EffectM</t>
  </si>
  <si>
    <t>SanCor salud</t>
  </si>
  <si>
    <t>Dante</t>
  </si>
  <si>
    <t>Bonaldi</t>
  </si>
  <si>
    <t>Stella galimberti</t>
  </si>
  <si>
    <t>Seghezzo</t>
  </si>
  <si>
    <t>Maria Alejandra Garcia</t>
  </si>
  <si>
    <t>OSDE 210</t>
  </si>
  <si>
    <t>PALERMO</t>
  </si>
  <si>
    <t>ARMONIA</t>
  </si>
  <si>
    <t>SILVANA</t>
  </si>
  <si>
    <t>Fabio Ariel</t>
  </si>
  <si>
    <t>Marusso</t>
  </si>
  <si>
    <t>Vivina Fizzani</t>
  </si>
  <si>
    <t>Nadia Andrea</t>
  </si>
  <si>
    <t>Juan carlos</t>
  </si>
  <si>
    <t>Tambascia</t>
  </si>
  <si>
    <t>Sergio del re</t>
  </si>
  <si>
    <t>Alianza medica</t>
  </si>
  <si>
    <t>Adrián elvio</t>
  </si>
  <si>
    <t>RFL-RUNNING-FUNES</t>
  </si>
  <si>
    <t>Ruiz Diaz</t>
  </si>
  <si>
    <t>Valeria soda</t>
  </si>
  <si>
    <t>Elevar</t>
  </si>
  <si>
    <t>Tania Camila</t>
  </si>
  <si>
    <t>Roimeser</t>
  </si>
  <si>
    <t>Jorge Tejedor</t>
  </si>
  <si>
    <t>Meinero</t>
  </si>
  <si>
    <t>Matias Ferrari</t>
  </si>
  <si>
    <t>Alexis</t>
  </si>
  <si>
    <t>Sattler</t>
  </si>
  <si>
    <t>Lucio Sattler</t>
  </si>
  <si>
    <t>Hector ismael</t>
  </si>
  <si>
    <t>Montenegro</t>
  </si>
  <si>
    <t>Montenegro gabriel</t>
  </si>
  <si>
    <t>Femesfe/oscoema</t>
  </si>
  <si>
    <t>Carlucci</t>
  </si>
  <si>
    <t>osde binario</t>
  </si>
  <si>
    <t>Colacrai</t>
  </si>
  <si>
    <t>Marta susana</t>
  </si>
  <si>
    <t>Sarco</t>
  </si>
  <si>
    <t>Natalia Acuña.</t>
  </si>
  <si>
    <t>Noemí</t>
  </si>
  <si>
    <t>Benegas</t>
  </si>
  <si>
    <t>Agustin Monaco</t>
  </si>
  <si>
    <t>BUIGUES</t>
  </si>
  <si>
    <t>Analia buigues</t>
  </si>
  <si>
    <t>Industria y el transporte</t>
  </si>
  <si>
    <t>Ibáñez</t>
  </si>
  <si>
    <t>gutierrez</t>
  </si>
  <si>
    <t>Baetti</t>
  </si>
  <si>
    <t>Laura Henning</t>
  </si>
  <si>
    <t>Agustina Rodriguez</t>
  </si>
  <si>
    <t>Soffiantini</t>
  </si>
  <si>
    <t>Ponce</t>
  </si>
  <si>
    <t>Obra social uthgra</t>
  </si>
  <si>
    <t>Orué Martins</t>
  </si>
  <si>
    <t>Dimack</t>
  </si>
  <si>
    <t>Reyt</t>
  </si>
  <si>
    <t>Lili</t>
  </si>
  <si>
    <t>Leonel</t>
  </si>
  <si>
    <t>Agrupación lomo dorado</t>
  </si>
  <si>
    <t>Esencia</t>
  </si>
  <si>
    <t>Lucila Aylen</t>
  </si>
  <si>
    <t>Pare</t>
  </si>
  <si>
    <t>Zona 4 Entrenamientos</t>
  </si>
  <si>
    <t>Patricia cattalini</t>
  </si>
  <si>
    <t>Russo</t>
  </si>
  <si>
    <t>Fiorito</t>
  </si>
  <si>
    <t>Jose Humberto</t>
  </si>
  <si>
    <t>Kruel</t>
  </si>
  <si>
    <t>Viviana Nitri</t>
  </si>
  <si>
    <t>Néstor Rubén</t>
  </si>
  <si>
    <t>Ludueña</t>
  </si>
  <si>
    <t>Sacchi</t>
  </si>
  <si>
    <t>Carina dorado</t>
  </si>
  <si>
    <t>Martín</t>
  </si>
  <si>
    <t>Puccio</t>
  </si>
  <si>
    <t>Liliana Arce vega</t>
  </si>
  <si>
    <t>Osdepin</t>
  </si>
  <si>
    <t>Magdalena</t>
  </si>
  <si>
    <t>Caviglia</t>
  </si>
  <si>
    <t>Eber Mauricio Fior</t>
  </si>
  <si>
    <t>daniel</t>
  </si>
  <si>
    <t>beltran</t>
  </si>
  <si>
    <t>CUCHULINOS TEMM</t>
  </si>
  <si>
    <t>Rita</t>
  </si>
  <si>
    <t>Mariana Anabel</t>
  </si>
  <si>
    <t>Soda</t>
  </si>
  <si>
    <t>Mirta</t>
  </si>
  <si>
    <t>Gustavo Adrián</t>
  </si>
  <si>
    <t>Cooreman</t>
  </si>
  <si>
    <t>Celaya Maria Laura</t>
  </si>
  <si>
    <t>Carina Giolito</t>
  </si>
  <si>
    <t>Beatriz Ibalo</t>
  </si>
  <si>
    <t>Parodi</t>
  </si>
  <si>
    <t>Kona team</t>
  </si>
  <si>
    <t>IAPOs</t>
  </si>
  <si>
    <t>Cano</t>
  </si>
  <si>
    <t>Sivendia</t>
  </si>
  <si>
    <t>Yocco</t>
  </si>
  <si>
    <t>Dora Ruiz Gómez</t>
  </si>
  <si>
    <t>Víctor Jairo</t>
  </si>
  <si>
    <t>Rosciszewski</t>
  </si>
  <si>
    <t>Paula Itati</t>
  </si>
  <si>
    <t>Rivera</t>
  </si>
  <si>
    <t>Hernán Liberatore</t>
  </si>
  <si>
    <t>Leila</t>
  </si>
  <si>
    <t>Felix cáceres</t>
  </si>
  <si>
    <t>Claudio leandro sebastian</t>
  </si>
  <si>
    <t>Rondolini</t>
  </si>
  <si>
    <t>Lujan</t>
  </si>
  <si>
    <t>Colman</t>
  </si>
  <si>
    <t>Medimovil</t>
  </si>
  <si>
    <t>Saccone</t>
  </si>
  <si>
    <t>Maria Laura Candusso</t>
  </si>
  <si>
    <t>Swiss mediacl</t>
  </si>
  <si>
    <t>Morena</t>
  </si>
  <si>
    <t>Rolla</t>
  </si>
  <si>
    <t>Bernabe</t>
  </si>
  <si>
    <t>Ciencias económicas</t>
  </si>
  <si>
    <t>MARIA CORAL</t>
  </si>
  <si>
    <t>GIANCARELLI</t>
  </si>
  <si>
    <t>SILVIO CARIMATTI</t>
  </si>
  <si>
    <t>Godoy</t>
  </si>
  <si>
    <t>Francisco jose</t>
  </si>
  <si>
    <t>Gomez Duarte</t>
  </si>
  <si>
    <t>Rocio</t>
  </si>
  <si>
    <t>María Margarita</t>
  </si>
  <si>
    <t>Luft</t>
  </si>
  <si>
    <t>IPS Misiones</t>
  </si>
  <si>
    <t>franco</t>
  </si>
  <si>
    <t>olivera</t>
  </si>
  <si>
    <t>adrian</t>
  </si>
  <si>
    <t>osecac</t>
  </si>
  <si>
    <t>Tuttolomondo</t>
  </si>
  <si>
    <t>Harraca</t>
  </si>
  <si>
    <t>Yanina chavez</t>
  </si>
  <si>
    <t>Natalia Cristaldo</t>
  </si>
  <si>
    <t>Marcos</t>
  </si>
  <si>
    <t>Beloso</t>
  </si>
  <si>
    <t>Mariano espindola</t>
  </si>
  <si>
    <t>Torregiani</t>
  </si>
  <si>
    <t>RUBEN Torregiani</t>
  </si>
  <si>
    <t>D'Angelo</t>
  </si>
  <si>
    <t>Damian santon</t>
  </si>
  <si>
    <t>Arenz</t>
  </si>
  <si>
    <t>Mutualyf y UNR</t>
  </si>
  <si>
    <t>Quiros</t>
  </si>
  <si>
    <t>Briannutriftness</t>
  </si>
  <si>
    <t>CM Running Team</t>
  </si>
  <si>
    <t>María Inés Rodríguez</t>
  </si>
  <si>
    <t>Selva soledad</t>
  </si>
  <si>
    <t>Osores</t>
  </si>
  <si>
    <t>Ignacio gongora</t>
  </si>
  <si>
    <t>Guzman</t>
  </si>
  <si>
    <t>Oseca</t>
  </si>
  <si>
    <t>-</t>
  </si>
  <si>
    <t>ALBERTO</t>
  </si>
  <si>
    <t>JABBUR</t>
  </si>
  <si>
    <t>STELLA</t>
  </si>
  <si>
    <t>Costacurta</t>
  </si>
  <si>
    <t>Leilen</t>
  </si>
  <si>
    <t>Raul Alejandro</t>
  </si>
  <si>
    <t>Chantiri Robles</t>
  </si>
  <si>
    <t>Susana Robles</t>
  </si>
  <si>
    <t>Brenda</t>
  </si>
  <si>
    <t>Aguero</t>
  </si>
  <si>
    <t>Sirley</t>
  </si>
  <si>
    <t>aguilar</t>
  </si>
  <si>
    <t>amsterdam</t>
  </si>
  <si>
    <t>Jorge Victor</t>
  </si>
  <si>
    <t>Marconi</t>
  </si>
  <si>
    <t>Sancor Salud 659046/00</t>
  </si>
  <si>
    <t>Nair Mailen</t>
  </si>
  <si>
    <t>Secone</t>
  </si>
  <si>
    <t>Marcia Sanchez</t>
  </si>
  <si>
    <t>Mutual acindar</t>
  </si>
  <si>
    <t>Marta Susana</t>
  </si>
  <si>
    <t>Adolfo Acuña</t>
  </si>
  <si>
    <t>MARCELO ALDO</t>
  </si>
  <si>
    <t>FERNANDEZ</t>
  </si>
  <si>
    <t>CAROLINA</t>
  </si>
  <si>
    <t>Silva</t>
  </si>
  <si>
    <t>Stella Maris</t>
  </si>
  <si>
    <t>Villalobo</t>
  </si>
  <si>
    <t>Lencina Gustavo</t>
  </si>
  <si>
    <t>Danilo</t>
  </si>
  <si>
    <t>Cravero</t>
  </si>
  <si>
    <t>Lucas Spatola</t>
  </si>
  <si>
    <t>SANTO VICENTE</t>
  </si>
  <si>
    <t>NOELIA FRANCO</t>
  </si>
  <si>
    <t>SUTERIH</t>
  </si>
  <si>
    <t>Juan Manuel</t>
  </si>
  <si>
    <t>Tirado López</t>
  </si>
  <si>
    <t>Itati López</t>
  </si>
  <si>
    <t>OSPACARP</t>
  </si>
  <si>
    <t>Rosana</t>
  </si>
  <si>
    <t>valeria dubitzky</t>
  </si>
  <si>
    <t>Marcelina Rosa</t>
  </si>
  <si>
    <t>Rosa</t>
  </si>
  <si>
    <t>no tiene</t>
  </si>
  <si>
    <t>Gonzalo Ruben</t>
  </si>
  <si>
    <t>Céspedes</t>
  </si>
  <si>
    <t>Cecilia Uría</t>
  </si>
  <si>
    <t>Mendieta</t>
  </si>
  <si>
    <t>Norberto</t>
  </si>
  <si>
    <t>Catalano</t>
  </si>
  <si>
    <t>ARDEC</t>
  </si>
  <si>
    <t>Andrea Fainberg</t>
  </si>
  <si>
    <t>Conzoli</t>
  </si>
  <si>
    <t>Pamela vidal</t>
  </si>
  <si>
    <t>Osdepim</t>
  </si>
  <si>
    <t>Mertens</t>
  </si>
  <si>
    <t>Jose Luis Lupis</t>
  </si>
  <si>
    <t>Carbone</t>
  </si>
  <si>
    <t>Juan Carlos Carbone</t>
  </si>
  <si>
    <t>OSCAR LUIS</t>
  </si>
  <si>
    <t>sconfienza</t>
  </si>
  <si>
    <t>Elisa señora</t>
  </si>
  <si>
    <t>Daniele</t>
  </si>
  <si>
    <t>Moira Carboni</t>
  </si>
  <si>
    <t>Galeno-oro</t>
  </si>
  <si>
    <t>ANGELES</t>
  </si>
  <si>
    <t>RANSDALE</t>
  </si>
  <si>
    <t>PAMELA RANSDALE</t>
  </si>
  <si>
    <t>FEDERADA / ECCO</t>
  </si>
  <si>
    <t>Santi</t>
  </si>
  <si>
    <t>Sebastián Grimblat</t>
  </si>
  <si>
    <t>Osunr</t>
  </si>
  <si>
    <t>Soraya</t>
  </si>
  <si>
    <t>Yunis</t>
  </si>
  <si>
    <t>Natalia Rositto</t>
  </si>
  <si>
    <t>Ullua</t>
  </si>
  <si>
    <t>Cin</t>
  </si>
  <si>
    <t>Barbetta</t>
  </si>
  <si>
    <t>Cmrunningteam</t>
  </si>
  <si>
    <t>Ciencias economicas</t>
  </si>
  <si>
    <t>Caren</t>
  </si>
  <si>
    <t>Thomas</t>
  </si>
  <si>
    <t>Liferunningrosario</t>
  </si>
  <si>
    <t>Matias</t>
  </si>
  <si>
    <t>Paricular</t>
  </si>
  <si>
    <t>Guelves</t>
  </si>
  <si>
    <t>Guadalupe</t>
  </si>
  <si>
    <t>Saavedra</t>
  </si>
  <si>
    <t>Moretti</t>
  </si>
  <si>
    <t>Erica moretti</t>
  </si>
  <si>
    <t>maite</t>
  </si>
  <si>
    <t>gimenez</t>
  </si>
  <si>
    <t>maite.gimenez@hotmail.com</t>
  </si>
  <si>
    <t>Camila Belén</t>
  </si>
  <si>
    <t>Otermin</t>
  </si>
  <si>
    <t>Marisa Kees</t>
  </si>
  <si>
    <t>Franchi</t>
  </si>
  <si>
    <t>Caren tortorici</t>
  </si>
  <si>
    <t>Anabel</t>
  </si>
  <si>
    <t>Centurion</t>
  </si>
  <si>
    <t>Joana cenTurion</t>
  </si>
  <si>
    <t>Alarcón</t>
  </si>
  <si>
    <t>Marcela Arano</t>
  </si>
  <si>
    <t>Medicina Esencial. Plan Plata</t>
  </si>
  <si>
    <t>Camila</t>
  </si>
  <si>
    <t>Tardio</t>
  </si>
  <si>
    <t>German abad</t>
  </si>
  <si>
    <t>Union personal</t>
  </si>
  <si>
    <t>Laura Natalia</t>
  </si>
  <si>
    <t>Rubén David</t>
  </si>
  <si>
    <t>NOEMI</t>
  </si>
  <si>
    <t>Mansilla Pablo Martin</t>
  </si>
  <si>
    <t>Brigada</t>
  </si>
  <si>
    <t>Paula Moretto</t>
  </si>
  <si>
    <t>Lautaro emanuel</t>
  </si>
  <si>
    <t>Atenas running team y asociación rosarina de atletismo</t>
  </si>
  <si>
    <t>Alejandra scutti</t>
  </si>
  <si>
    <t>Janina</t>
  </si>
  <si>
    <t>Dusso</t>
  </si>
  <si>
    <t>Fabiana gabina</t>
  </si>
  <si>
    <t>Ibarra</t>
  </si>
  <si>
    <t>Ferrau pablo</t>
  </si>
  <si>
    <t>Osammvc</t>
  </si>
  <si>
    <t>Joaquín García</t>
  </si>
  <si>
    <t>RAUL OSCAR</t>
  </si>
  <si>
    <t>VIANO</t>
  </si>
  <si>
    <t>viano cristina</t>
  </si>
  <si>
    <t>Ferrau</t>
  </si>
  <si>
    <t>Gabina</t>
  </si>
  <si>
    <t>DARIO</t>
  </si>
  <si>
    <t>CUFFIA</t>
  </si>
  <si>
    <t>LUCIANA IUORNO</t>
  </si>
  <si>
    <t>Jose Luis gallo</t>
  </si>
  <si>
    <t>María elena</t>
  </si>
  <si>
    <t>Sara elena</t>
  </si>
  <si>
    <t>LILIAN</t>
  </si>
  <si>
    <t>TRES FRAGA</t>
  </si>
  <si>
    <t>MAURICIO ALOI</t>
  </si>
  <si>
    <t>iNGENIERIA SALUD</t>
  </si>
  <si>
    <t>SPREGERO</t>
  </si>
  <si>
    <t>MEDICINA ESENCIAL</t>
  </si>
  <si>
    <t>Eduardo Ariel</t>
  </si>
  <si>
    <t>Roda</t>
  </si>
  <si>
    <t>Melina Trovant</t>
  </si>
  <si>
    <t>Sancor salud plan 3000</t>
  </si>
  <si>
    <t>Bruno</t>
  </si>
  <si>
    <t>Pasquini</t>
  </si>
  <si>
    <t>Viviana Rodriguez</t>
  </si>
  <si>
    <t>Leguizamón</t>
  </si>
  <si>
    <t>Hugo Omar Bruschini</t>
  </si>
  <si>
    <t>Quiñonez</t>
  </si>
  <si>
    <t>Mauro Parente</t>
  </si>
  <si>
    <t>Pantaleone</t>
  </si>
  <si>
    <t>Elisabet Pasotti</t>
  </si>
  <si>
    <t>Milena</t>
  </si>
  <si>
    <t>Escobar</t>
  </si>
  <si>
    <t>jorge quiroga</t>
  </si>
  <si>
    <t>Lertora</t>
  </si>
  <si>
    <t>Nancy robles</t>
  </si>
  <si>
    <t>Osdec</t>
  </si>
  <si>
    <t>Alejandra Carmen</t>
  </si>
  <si>
    <t>Mamberto</t>
  </si>
  <si>
    <t>Gladys Mur</t>
  </si>
  <si>
    <t>Gómez</t>
  </si>
  <si>
    <t>ESENCIAL</t>
  </si>
  <si>
    <t>Gladys Carmen</t>
  </si>
  <si>
    <t>Mur</t>
  </si>
  <si>
    <t>Alejandra Mamberto</t>
  </si>
  <si>
    <t>ELIMA</t>
  </si>
  <si>
    <t>CACERES</t>
  </si>
  <si>
    <t>Grandoli pablo ( hijo)</t>
  </si>
  <si>
    <t>laura</t>
  </si>
  <si>
    <t>NEHMAD</t>
  </si>
  <si>
    <t>DAVID NEHMAD</t>
  </si>
  <si>
    <t>no tengo</t>
  </si>
  <si>
    <t>Daniel Osvaldo</t>
  </si>
  <si>
    <t>Dahlquist</t>
  </si>
  <si>
    <t>Juarez</t>
  </si>
  <si>
    <t>EDUARDO</t>
  </si>
  <si>
    <t>BULSICCO</t>
  </si>
  <si>
    <t>Desantti</t>
  </si>
  <si>
    <t>Brach Lorena</t>
  </si>
  <si>
    <t>Carla</t>
  </si>
  <si>
    <t>Ciuni</t>
  </si>
  <si>
    <t>Asociación española</t>
  </si>
  <si>
    <t>Ferrer Marini</t>
  </si>
  <si>
    <t>Betina Ferrer</t>
  </si>
  <si>
    <t>Moyano</t>
  </si>
  <si>
    <t>Carmen itati</t>
  </si>
  <si>
    <t>Leguizamon</t>
  </si>
  <si>
    <t>Juan Careaga</t>
  </si>
  <si>
    <t>Careaga</t>
  </si>
  <si>
    <t>Luciana Leguizamon</t>
  </si>
  <si>
    <t>Bejaran</t>
  </si>
  <si>
    <t>MATIAS</t>
  </si>
  <si>
    <t>roxana</t>
  </si>
  <si>
    <t>glikstein</t>
  </si>
  <si>
    <t>delfina saieva</t>
  </si>
  <si>
    <t>buslje</t>
  </si>
  <si>
    <t>evelyn</t>
  </si>
  <si>
    <t>Francisco Javier</t>
  </si>
  <si>
    <t>Berwanger</t>
  </si>
  <si>
    <t>Cintia Magali Danelon</t>
  </si>
  <si>
    <t>Erica Gisela</t>
  </si>
  <si>
    <t>Yiya team</t>
  </si>
  <si>
    <t>Nerina</t>
  </si>
  <si>
    <t>Taborda</t>
  </si>
  <si>
    <t>Yiya Team</t>
  </si>
  <si>
    <t>Branco</t>
  </si>
  <si>
    <t>Nelida Tolosa</t>
  </si>
  <si>
    <t>Tomas Alejo</t>
  </si>
  <si>
    <t>Plaini</t>
  </si>
  <si>
    <t>Claudio Plaini</t>
  </si>
  <si>
    <t>Giordana</t>
  </si>
  <si>
    <t>Hugo zanelli</t>
  </si>
  <si>
    <t>Uarde</t>
  </si>
  <si>
    <t>Bouvier jorgelina</t>
  </si>
  <si>
    <t>claudia</t>
  </si>
  <si>
    <t>fernandez</t>
  </si>
  <si>
    <t>Jerárquico salud</t>
  </si>
  <si>
    <t>Alfonso</t>
  </si>
  <si>
    <t>Melani</t>
  </si>
  <si>
    <t>rodrigo</t>
  </si>
  <si>
    <t>Maira vera</t>
  </si>
  <si>
    <t>CLAUDIO RAMIRO</t>
  </si>
  <si>
    <t>TEJERINA</t>
  </si>
  <si>
    <t>REBECA CABALLERO</t>
  </si>
  <si>
    <t>Zocco</t>
  </si>
  <si>
    <t>Delia Degani</t>
  </si>
  <si>
    <t>SABRINA NOELIA</t>
  </si>
  <si>
    <t>AVILA</t>
  </si>
  <si>
    <t>LAUTARO COLMAN</t>
  </si>
  <si>
    <t>Silvana Gonzalez</t>
  </si>
  <si>
    <t>Timpanaro</t>
  </si>
  <si>
    <t>Dow up</t>
  </si>
  <si>
    <t>Manuel teran</t>
  </si>
  <si>
    <t>Iapos rosario</t>
  </si>
  <si>
    <t>MARIA BELEN</t>
  </si>
  <si>
    <t>SFREGOLA</t>
  </si>
  <si>
    <t>alvarez sergio</t>
  </si>
  <si>
    <t>pascual jose</t>
  </si>
  <si>
    <t>jonas</t>
  </si>
  <si>
    <t>Carbonell</t>
  </si>
  <si>
    <t>Lidia</t>
  </si>
  <si>
    <t>Jimena</t>
  </si>
  <si>
    <t>Berreta</t>
  </si>
  <si>
    <t>Maria de los Angeles</t>
  </si>
  <si>
    <t>Yiya tean</t>
  </si>
  <si>
    <t>Agostina Orellano</t>
  </si>
  <si>
    <t>Osamm</t>
  </si>
  <si>
    <t>Mauro Adolfo</t>
  </si>
  <si>
    <t>Sergio Omar</t>
  </si>
  <si>
    <t>Grecco</t>
  </si>
  <si>
    <t>Carolina Manfredi</t>
  </si>
  <si>
    <t>Marcelo Andrés</t>
  </si>
  <si>
    <t>Marottoli</t>
  </si>
  <si>
    <t>Maria Eugenia Marottoli</t>
  </si>
  <si>
    <t>I.A.P.O.S</t>
  </si>
  <si>
    <t>JUAN EMILIO</t>
  </si>
  <si>
    <t>CISNERO</t>
  </si>
  <si>
    <t>MENEGUZZI RUNNING TEAM</t>
  </si>
  <si>
    <t>MARIA LIS AVALIS</t>
  </si>
  <si>
    <t>Alejandro Emanuel</t>
  </si>
  <si>
    <t>Norma sclabi</t>
  </si>
  <si>
    <t>Paez</t>
  </si>
  <si>
    <t>Los chozer</t>
  </si>
  <si>
    <t>Magali Sandez</t>
  </si>
  <si>
    <t>ARISMENDI</t>
  </si>
  <si>
    <t>ANDRÈS ARAYA</t>
  </si>
  <si>
    <t>OMINT</t>
  </si>
  <si>
    <t>Federico Hernán</t>
  </si>
  <si>
    <t>Pariente</t>
  </si>
  <si>
    <t>MARIA JIMENA</t>
  </si>
  <si>
    <t>ECHARTE</t>
  </si>
  <si>
    <t>JUAN PABLO BOYKO</t>
  </si>
  <si>
    <t>MOREIRAS</t>
  </si>
  <si>
    <t>PATRICIA MOREIRAS</t>
  </si>
  <si>
    <t>Sanchi</t>
  </si>
  <si>
    <t>Dalma Mancilla</t>
  </si>
  <si>
    <t>Comment</t>
  </si>
  <si>
    <t>Patricia Comment</t>
  </si>
  <si>
    <t>Antuña</t>
  </si>
  <si>
    <t>José Santiago</t>
  </si>
  <si>
    <t>Delmastro</t>
  </si>
  <si>
    <t>Nora Camino</t>
  </si>
  <si>
    <t>Prevencion Salud</t>
  </si>
  <si>
    <t>Fabio</t>
  </si>
  <si>
    <t>Verna</t>
  </si>
  <si>
    <t>Rocío Giménez</t>
  </si>
  <si>
    <t>OPSA</t>
  </si>
  <si>
    <t>Linzuain</t>
  </si>
  <si>
    <t>Diario la Capital</t>
  </si>
  <si>
    <t>Baruzzo gabriela</t>
  </si>
  <si>
    <t>Jóse</t>
  </si>
  <si>
    <t>Zeibert</t>
  </si>
  <si>
    <t>alan daniel</t>
  </si>
  <si>
    <t>sid</t>
  </si>
  <si>
    <t>Rubén padre</t>
  </si>
  <si>
    <t>Retondaro</t>
  </si>
  <si>
    <t>Verónica Caceres</t>
  </si>
  <si>
    <t>ANA CRISTINA</t>
  </si>
  <si>
    <t>VICENTE</t>
  </si>
  <si>
    <t>SEBASTIAN RAVIOLO</t>
  </si>
  <si>
    <t>gustavo</t>
  </si>
  <si>
    <t>romero</t>
  </si>
  <si>
    <t>GRUPO SACCHI</t>
  </si>
  <si>
    <t>RAUL</t>
  </si>
  <si>
    <t>Sebastian Nicolas</t>
  </si>
  <si>
    <t>Carreño</t>
  </si>
  <si>
    <t>HUGO LUIS</t>
  </si>
  <si>
    <t>TUDINO</t>
  </si>
  <si>
    <t>LO PICCOLO STELLA MARIS</t>
  </si>
  <si>
    <t>ESENCIAL OSPE423</t>
  </si>
  <si>
    <t>exequiel</t>
  </si>
  <si>
    <t>catalani</t>
  </si>
  <si>
    <t>Eduardo Manuel</t>
  </si>
  <si>
    <t>Poggiani</t>
  </si>
  <si>
    <t>Alfonsina M. Banchetti</t>
  </si>
  <si>
    <t>VIVIANA</t>
  </si>
  <si>
    <t>Benzaquen</t>
  </si>
  <si>
    <t>Atenas running team</t>
  </si>
  <si>
    <t>Eduardo Benzaquen</t>
  </si>
  <si>
    <t>Caffarengo</t>
  </si>
  <si>
    <t>Andrea Olmedo</t>
  </si>
  <si>
    <t>vera</t>
  </si>
  <si>
    <t>vikingxa training</t>
  </si>
  <si>
    <t>iosfa</t>
  </si>
  <si>
    <t>Nanci</t>
  </si>
  <si>
    <t>José Luis Monzon</t>
  </si>
  <si>
    <t>Mutual Acindar</t>
  </si>
  <si>
    <t>Stalli</t>
  </si>
  <si>
    <t>Rosa Rodriguez</t>
  </si>
  <si>
    <t>Cesia nancy</t>
  </si>
  <si>
    <t>Pedro palacios</t>
  </si>
  <si>
    <t>Obra social uom</t>
  </si>
  <si>
    <t>Maria Pia</t>
  </si>
  <si>
    <t>Maria de los Angeles Merello</t>
  </si>
  <si>
    <t>Guajardo</t>
  </si>
  <si>
    <t>Amsterdam salud</t>
  </si>
  <si>
    <t>Glasmann</t>
  </si>
  <si>
    <t>Micaela vaskas</t>
  </si>
  <si>
    <t>Avaliant</t>
  </si>
  <si>
    <t>Ricchetti</t>
  </si>
  <si>
    <t>Alfredo raul</t>
  </si>
  <si>
    <t>Robles</t>
  </si>
  <si>
    <t>Mercedes lebeque</t>
  </si>
  <si>
    <t>Carina leguizamon</t>
  </si>
  <si>
    <t>Mapaso</t>
  </si>
  <si>
    <t>RODRIGO DANIEL</t>
  </si>
  <si>
    <t>ROMITI</t>
  </si>
  <si>
    <t>MARIA LINA FIGARI</t>
  </si>
  <si>
    <t>yamila mariana</t>
  </si>
  <si>
    <t>Perretta</t>
  </si>
  <si>
    <t>Gabriel Perretta</t>
  </si>
  <si>
    <t>Sancor1000</t>
  </si>
  <si>
    <t>Carina Perez</t>
  </si>
  <si>
    <t>Buscando más</t>
  </si>
  <si>
    <t>Fabi Pereyra</t>
  </si>
  <si>
    <t>MACOR</t>
  </si>
  <si>
    <t>MARCELOS ALFREDO</t>
  </si>
  <si>
    <t>LOPEZ</t>
  </si>
  <si>
    <t>LORENA LOPEZ</t>
  </si>
  <si>
    <t>Mancilla</t>
  </si>
  <si>
    <t>ATENAS</t>
  </si>
  <si>
    <t>Barbara Vazquez</t>
  </si>
  <si>
    <t>Maria Belen</t>
  </si>
  <si>
    <t>Maraval</t>
  </si>
  <si>
    <t>María del Rosario Vázquez</t>
  </si>
  <si>
    <t>Miriam</t>
  </si>
  <si>
    <t>Wagner</t>
  </si>
  <si>
    <t>Buscando+</t>
  </si>
  <si>
    <t>Pública</t>
  </si>
  <si>
    <t>Claudia Mariel</t>
  </si>
  <si>
    <t>Weller</t>
  </si>
  <si>
    <t>Cañete</t>
  </si>
  <si>
    <t>Calle y pista</t>
  </si>
  <si>
    <t>Salud del nuevo rosario</t>
  </si>
  <si>
    <t>Galeano</t>
  </si>
  <si>
    <t>María Isabel</t>
  </si>
  <si>
    <t>Guillermo Salerni</t>
  </si>
  <si>
    <t>Cossettini</t>
  </si>
  <si>
    <t>Angulo</t>
  </si>
  <si>
    <t>Omar</t>
  </si>
  <si>
    <t>Fabián</t>
  </si>
  <si>
    <t>Bartoldi</t>
  </si>
  <si>
    <t>Noo</t>
  </si>
  <si>
    <t>Evan</t>
  </si>
  <si>
    <t>Villagomez</t>
  </si>
  <si>
    <t>Verona Menna</t>
  </si>
  <si>
    <t>PLENIT</t>
  </si>
  <si>
    <t>Sola</t>
  </si>
  <si>
    <t>NESTOR DEL GRANDE</t>
  </si>
  <si>
    <t>MARIA JOSE</t>
  </si>
  <si>
    <t>MEDINA</t>
  </si>
  <si>
    <t>Marcelo Barrera</t>
  </si>
  <si>
    <t>Vicentin</t>
  </si>
  <si>
    <t>Rosario Calle y pista</t>
  </si>
  <si>
    <t>JUDIT ALEJANDRA</t>
  </si>
  <si>
    <t>ABALOS</t>
  </si>
  <si>
    <t>NAIR PINTUS</t>
  </si>
  <si>
    <t>ospac</t>
  </si>
  <si>
    <t>JORGE LUIS</t>
  </si>
  <si>
    <t>PINTUS</t>
  </si>
  <si>
    <t>osconara sancor</t>
  </si>
  <si>
    <t>Vanesa Gutiérrez</t>
  </si>
  <si>
    <t>Di Salvo</t>
  </si>
  <si>
    <t>Grupo San Nicolás</t>
  </si>
  <si>
    <t>Guevara</t>
  </si>
  <si>
    <t>Brenda guevara</t>
  </si>
  <si>
    <t>Barbara</t>
  </si>
  <si>
    <t>Berlande</t>
  </si>
  <si>
    <t>Suárez Romero</t>
  </si>
  <si>
    <t>María Florencia Di rienzo</t>
  </si>
  <si>
    <t>Sannazzaro</t>
  </si>
  <si>
    <t>Eleonora</t>
  </si>
  <si>
    <t>Osetya</t>
  </si>
  <si>
    <t>Mauricio Bernardo</t>
  </si>
  <si>
    <t>Querede</t>
  </si>
  <si>
    <t>Di santo Vanesa</t>
  </si>
  <si>
    <t>Atenas Running Team</t>
  </si>
  <si>
    <t>Ortega</t>
  </si>
  <si>
    <t>Gabriela Troncoso</t>
  </si>
  <si>
    <t>Acuña</t>
  </si>
  <si>
    <t>Aldana</t>
  </si>
  <si>
    <t>Policlínico san Martín</t>
  </si>
  <si>
    <t>Segundo</t>
  </si>
  <si>
    <t>La era running</t>
  </si>
  <si>
    <t>Cintia Gisela</t>
  </si>
  <si>
    <t>acosta jorgelina</t>
  </si>
  <si>
    <t>ciba</t>
  </si>
  <si>
    <t>Anelli</t>
  </si>
  <si>
    <t>Carina Mugracci</t>
  </si>
  <si>
    <t>Joel Federico</t>
  </si>
  <si>
    <t>Gendarmería</t>
  </si>
  <si>
    <t>Romero yessica Flavia Evelin</t>
  </si>
  <si>
    <t>Si tengo</t>
  </si>
  <si>
    <t>CAROLA</t>
  </si>
  <si>
    <t>BAEZ</t>
  </si>
  <si>
    <t>ISOLA SUSANA</t>
  </si>
  <si>
    <t>MUTUAL ACINDAR</t>
  </si>
  <si>
    <t>ANDRES ALEJANDRO</t>
  </si>
  <si>
    <t>UBALDI</t>
  </si>
  <si>
    <t>Giuliana Ubaldi</t>
  </si>
  <si>
    <t>GRETEL</t>
  </si>
  <si>
    <t>AMSLER</t>
  </si>
  <si>
    <t>Andres Ubaldi</t>
  </si>
  <si>
    <t>UTA</t>
  </si>
  <si>
    <t>Ariel Hernan</t>
  </si>
  <si>
    <t>Salina</t>
  </si>
  <si>
    <t>Ventureira</t>
  </si>
  <si>
    <t>Marisa</t>
  </si>
  <si>
    <t>MUTUALYF</t>
  </si>
  <si>
    <t>Susana</t>
  </si>
  <si>
    <t>Isola</t>
  </si>
  <si>
    <t>HERNAN BAEZ</t>
  </si>
  <si>
    <t>Hyon</t>
  </si>
  <si>
    <t>Guillermo Radunsky</t>
  </si>
  <si>
    <t>Hugo Fernando</t>
  </si>
  <si>
    <t>Bloch</t>
  </si>
  <si>
    <t>Mónica marti</t>
  </si>
  <si>
    <t>Natalia Elena</t>
  </si>
  <si>
    <t>GONELLA</t>
  </si>
  <si>
    <t>ANA MARIA CHIABORELLI</t>
  </si>
  <si>
    <t>Maria del Pilar</t>
  </si>
  <si>
    <t>Bermudez</t>
  </si>
  <si>
    <t>Moises Ramírez</t>
  </si>
  <si>
    <t>Yolanda Editz</t>
  </si>
  <si>
    <t>Pogonza</t>
  </si>
  <si>
    <t>maximiliano pogonza (hijo)</t>
  </si>
  <si>
    <t>Marianela</t>
  </si>
  <si>
    <t>Silvia granato</t>
  </si>
  <si>
    <t>Cairo</t>
  </si>
  <si>
    <t>Marcela Rodriguez</t>
  </si>
  <si>
    <t>Vanesa evelyn</t>
  </si>
  <si>
    <t>Chapuy</t>
  </si>
  <si>
    <t>Omar mano</t>
  </si>
  <si>
    <t>Adriana villamayor</t>
  </si>
  <si>
    <t>Osmecom</t>
  </si>
  <si>
    <t>marina</t>
  </si>
  <si>
    <t>morzan</t>
  </si>
  <si>
    <t>URGENCIAS / DASUTEN</t>
  </si>
  <si>
    <t>Claudio Norberto</t>
  </si>
  <si>
    <t>Silvia Irure</t>
  </si>
  <si>
    <t>Sassaroli</t>
  </si>
  <si>
    <t>Lucia Soljan</t>
  </si>
  <si>
    <t>Jesica Elisa</t>
  </si>
  <si>
    <t>Cm running</t>
  </si>
  <si>
    <t>Publica</t>
  </si>
  <si>
    <t>Sotelo</t>
  </si>
  <si>
    <t>Fonzo</t>
  </si>
  <si>
    <t>Damiani Graciela</t>
  </si>
  <si>
    <t>croci</t>
  </si>
  <si>
    <t>muriel kench</t>
  </si>
  <si>
    <t>Cantizano</t>
  </si>
  <si>
    <t>María Pia</t>
  </si>
  <si>
    <t>Castelli</t>
  </si>
  <si>
    <t>Sebastián Dziubek</t>
  </si>
  <si>
    <t>Luciana Valeria</t>
  </si>
  <si>
    <t>Facco</t>
  </si>
  <si>
    <t>Anabella Facco</t>
  </si>
  <si>
    <t>AMR SALUD</t>
  </si>
  <si>
    <t>Grimaldi</t>
  </si>
  <si>
    <t>Daniel Grimaldi</t>
  </si>
  <si>
    <t>Gensiano</t>
  </si>
  <si>
    <t>alejandro gensiano</t>
  </si>
  <si>
    <t>Dallavalle</t>
  </si>
  <si>
    <t>natalia</t>
  </si>
  <si>
    <t>Alberto José</t>
  </si>
  <si>
    <t>Lamas, Ivone</t>
  </si>
  <si>
    <t>OSIAD SALUD</t>
  </si>
  <si>
    <t>ESCALADA</t>
  </si>
  <si>
    <t>ANA MARÍA SALUZZI</t>
  </si>
  <si>
    <t>OSDEPYM</t>
  </si>
  <si>
    <t>Tojo Romero</t>
  </si>
  <si>
    <t>Pablo Tojo</t>
  </si>
  <si>
    <t>Barlaro</t>
  </si>
  <si>
    <t>Montellano</t>
  </si>
  <si>
    <t>Dario Mina</t>
  </si>
  <si>
    <t>Mina</t>
  </si>
  <si>
    <t>Ruth Montellano</t>
  </si>
  <si>
    <t>Federico Gabriel</t>
  </si>
  <si>
    <t>García Velasco</t>
  </si>
  <si>
    <t>ATLAS Team</t>
  </si>
  <si>
    <t>Gustavo, padre</t>
  </si>
  <si>
    <t>Cristian Mario</t>
  </si>
  <si>
    <t>Bascolo</t>
  </si>
  <si>
    <t>Buscando más troopers</t>
  </si>
  <si>
    <t>Ana maria</t>
  </si>
  <si>
    <t>Analia Palavecino</t>
  </si>
  <si>
    <t>Pulido</t>
  </si>
  <si>
    <t>Buscando más Troopers</t>
  </si>
  <si>
    <t>Nanci Gabriela torres</t>
  </si>
  <si>
    <t>Hervias</t>
  </si>
  <si>
    <t>Jorgelina Martino</t>
  </si>
  <si>
    <t>Arroyo</t>
  </si>
  <si>
    <t>GERMAN PATRICIO</t>
  </si>
  <si>
    <t>FREY</t>
  </si>
  <si>
    <t>FREY NATALIA</t>
  </si>
  <si>
    <t>Alvigini</t>
  </si>
  <si>
    <t>Papa</t>
  </si>
  <si>
    <t>Esencia MTA</t>
  </si>
  <si>
    <t>Patricia Andrea</t>
  </si>
  <si>
    <t>Griffine</t>
  </si>
  <si>
    <t>Antonio Griffine</t>
  </si>
  <si>
    <t>Vera mayra</t>
  </si>
  <si>
    <t>Vanesa Daniela</t>
  </si>
  <si>
    <t>Vilma Fernandez</t>
  </si>
  <si>
    <t>Villafaña</t>
  </si>
  <si>
    <t>Lucas moretti</t>
  </si>
  <si>
    <t>Swiss médica</t>
  </si>
  <si>
    <t>Edith Yolanda</t>
  </si>
  <si>
    <t>Canova</t>
  </si>
  <si>
    <t>Juan Francisco, Alonso</t>
  </si>
  <si>
    <t>CRISTIAN</t>
  </si>
  <si>
    <t>CESCHINI</t>
  </si>
  <si>
    <t>Ines</t>
  </si>
  <si>
    <t>Donamaria</t>
  </si>
  <si>
    <t>María costanza</t>
  </si>
  <si>
    <t>Grupo sacchi</t>
  </si>
  <si>
    <t>Marcos Maritano</t>
  </si>
  <si>
    <t>Priscila</t>
  </si>
  <si>
    <t>Laporte</t>
  </si>
  <si>
    <t>Atenas //1696RQCCTW</t>
  </si>
  <si>
    <t>Hernán Santamaría</t>
  </si>
  <si>
    <t>Cinzano</t>
  </si>
  <si>
    <t>Oriana Sereno</t>
  </si>
  <si>
    <t>ANDAR</t>
  </si>
  <si>
    <t>Lionel Lucas</t>
  </si>
  <si>
    <t>Montero</t>
  </si>
  <si>
    <t>Santa Cruz</t>
  </si>
  <si>
    <t>Pablo Alejandro</t>
  </si>
  <si>
    <t>Viso romero</t>
  </si>
  <si>
    <t>Osvaldo Omar</t>
  </si>
  <si>
    <t>Gananopulo</t>
  </si>
  <si>
    <t>Frontera Alejandra Edit</t>
  </si>
  <si>
    <t>Bajo</t>
  </si>
  <si>
    <t>Rut</t>
  </si>
  <si>
    <t>Ostoich</t>
  </si>
  <si>
    <t>PABLO CHAVERO</t>
  </si>
  <si>
    <t>D Angelo</t>
  </si>
  <si>
    <t>Natalia Giménez</t>
  </si>
  <si>
    <t>SanCor 3000</t>
  </si>
  <si>
    <t>Neri</t>
  </si>
  <si>
    <t>Andrés Cortesi</t>
  </si>
  <si>
    <t>Económicas Salud</t>
  </si>
  <si>
    <t>Devito</t>
  </si>
  <si>
    <t>Natalia Gimenez</t>
  </si>
  <si>
    <t>CALUVA</t>
  </si>
  <si>
    <t>ATENAS//EECLYVL4GI</t>
  </si>
  <si>
    <t>Sandra perassi</t>
  </si>
  <si>
    <t>Mengarelli</t>
  </si>
  <si>
    <t>Ricardo Gregorio</t>
  </si>
  <si>
    <t>Cifuentes</t>
  </si>
  <si>
    <t>Silvia Cifuentes</t>
  </si>
  <si>
    <t>Florido</t>
  </si>
  <si>
    <t>Alexix Leonel</t>
  </si>
  <si>
    <t>Escauriza</t>
  </si>
  <si>
    <t>Gystavo Scauriza</t>
  </si>
  <si>
    <t>Páez</t>
  </si>
  <si>
    <t>Brenda paez</t>
  </si>
  <si>
    <t>banegas</t>
  </si>
  <si>
    <t>laura jalil</t>
  </si>
  <si>
    <t>Carbonari</t>
  </si>
  <si>
    <t>Galo Carbonari</t>
  </si>
  <si>
    <t>Reyes</t>
  </si>
  <si>
    <t>Estadio Municipal Jorge Newbery</t>
  </si>
  <si>
    <t>Luis Reyes</t>
  </si>
  <si>
    <t>Andre</t>
  </si>
  <si>
    <t>Michelob Ultra</t>
  </si>
  <si>
    <t>Monica Pirollo</t>
  </si>
  <si>
    <t>diego andres</t>
  </si>
  <si>
    <t>casadidio</t>
  </si>
  <si>
    <t>griselda</t>
  </si>
  <si>
    <t>Merciel</t>
  </si>
  <si>
    <t>Grupo San Cristobal</t>
  </si>
  <si>
    <t>Solanas Maria VIrginia</t>
  </si>
  <si>
    <t>Prevención Salud SA</t>
  </si>
  <si>
    <t>Nehuen</t>
  </si>
  <si>
    <t>Lucchesi</t>
  </si>
  <si>
    <t>San Cristobal</t>
  </si>
  <si>
    <t>Ayelen Lucchesi</t>
  </si>
  <si>
    <t>sarmiento</t>
  </si>
  <si>
    <t>VX+ N8 // F3V0DQVBSI</t>
  </si>
  <si>
    <t>Ileana García</t>
  </si>
  <si>
    <t>Amur</t>
  </si>
  <si>
    <t>Beatriz Oviedo</t>
  </si>
  <si>
    <t>maria rosario torres</t>
  </si>
  <si>
    <t>Ivana Rosana</t>
  </si>
  <si>
    <t>Lasca Sienra</t>
  </si>
  <si>
    <t>Micaela Cajaravilla</t>
  </si>
  <si>
    <t>Moneta</t>
  </si>
  <si>
    <t>Eneas</t>
  </si>
  <si>
    <t>Francceschi</t>
  </si>
  <si>
    <t>Martin Ravarotto</t>
  </si>
  <si>
    <t>Alerta medica</t>
  </si>
  <si>
    <t>Walter Alberto</t>
  </si>
  <si>
    <t>Barbaccia</t>
  </si>
  <si>
    <t>Again</t>
  </si>
  <si>
    <t>Silvana Zamponi</t>
  </si>
  <si>
    <t>Joana mariel</t>
  </si>
  <si>
    <t>Orellano</t>
  </si>
  <si>
    <t>Juan pablo peresson</t>
  </si>
  <si>
    <t>Hernán Alejandro</t>
  </si>
  <si>
    <t>Federico Martinez</t>
  </si>
  <si>
    <t>Flavio Daniel</t>
  </si>
  <si>
    <t>Ciribe</t>
  </si>
  <si>
    <t>Mutual Acindar Salud</t>
  </si>
  <si>
    <t>María Gabriela</t>
  </si>
  <si>
    <t>Juan José Pelagagge</t>
  </si>
  <si>
    <t>prevención salud</t>
  </si>
  <si>
    <t>distancia</t>
  </si>
  <si>
    <t>edad_min</t>
  </si>
  <si>
    <t>importe</t>
  </si>
  <si>
    <t>cupo_max_insc</t>
  </si>
  <si>
    <t>4900.00</t>
  </si>
  <si>
    <t>region</t>
  </si>
  <si>
    <t xml:space="preserve">pais_id </t>
  </si>
  <si>
    <t>Misiones</t>
  </si>
  <si>
    <t>Buenos Aires F.D.</t>
  </si>
  <si>
    <t>Entre Rios</t>
  </si>
  <si>
    <t>Cordoba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</si>
</sst>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1.0</v>
      </c>
      <c r="B2" s="1" t="s">
        <v>5</v>
      </c>
      <c r="C2" s="1" t="s">
        <v>6</v>
      </c>
      <c r="F2" s="1">
        <v>1.0</v>
      </c>
    </row>
    <row r="3">
      <c r="A3" s="1">
        <v>2.0</v>
      </c>
      <c r="B3" s="1" t="s">
        <v>5</v>
      </c>
      <c r="C3" s="1" t="s">
        <v>7</v>
      </c>
      <c r="F3" s="1">
        <v>1.0</v>
      </c>
    </row>
    <row r="4">
      <c r="A4" s="1">
        <v>3.0</v>
      </c>
      <c r="B4" s="1" t="s">
        <v>5</v>
      </c>
      <c r="C4" s="1" t="s">
        <v>7</v>
      </c>
      <c r="F4" s="1">
        <v>2.0</v>
      </c>
    </row>
    <row r="5">
      <c r="A5" s="1">
        <v>4.0</v>
      </c>
      <c r="B5" s="1" t="s">
        <v>5</v>
      </c>
      <c r="C5" s="1" t="s">
        <v>6</v>
      </c>
      <c r="F5" s="1">
        <v>2.0</v>
      </c>
    </row>
    <row r="6">
      <c r="A6" s="1">
        <v>5.0</v>
      </c>
      <c r="B6" s="1" t="s">
        <v>8</v>
      </c>
      <c r="C6" s="1" t="s">
        <v>6</v>
      </c>
      <c r="D6" s="1">
        <v>18.0</v>
      </c>
      <c r="E6" s="1">
        <v>19.0</v>
      </c>
      <c r="F6" s="1">
        <v>1.0</v>
      </c>
    </row>
    <row r="7">
      <c r="A7" s="1">
        <v>6.0</v>
      </c>
      <c r="B7" s="1" t="s">
        <v>8</v>
      </c>
      <c r="C7" s="1" t="s">
        <v>7</v>
      </c>
      <c r="D7" s="1">
        <v>18.0</v>
      </c>
      <c r="E7" s="1">
        <v>19.0</v>
      </c>
      <c r="F7" s="1">
        <v>1.0</v>
      </c>
    </row>
    <row r="8">
      <c r="A8" s="1">
        <v>7.0</v>
      </c>
      <c r="B8" s="1" t="s">
        <v>8</v>
      </c>
      <c r="C8" s="1" t="s">
        <v>6</v>
      </c>
      <c r="D8" s="1">
        <v>18.0</v>
      </c>
      <c r="E8" s="1">
        <v>19.0</v>
      </c>
      <c r="F8" s="1">
        <v>2.0</v>
      </c>
    </row>
    <row r="9">
      <c r="A9" s="1">
        <v>8.0</v>
      </c>
      <c r="B9" s="1" t="s">
        <v>8</v>
      </c>
      <c r="C9" s="1" t="s">
        <v>7</v>
      </c>
      <c r="D9" s="1">
        <v>18.0</v>
      </c>
      <c r="E9" s="1">
        <v>19.0</v>
      </c>
      <c r="F9" s="1">
        <v>2.0</v>
      </c>
    </row>
    <row r="10">
      <c r="A10" s="1">
        <v>9.0</v>
      </c>
      <c r="B10" s="1" t="s">
        <v>9</v>
      </c>
      <c r="C10" s="1" t="s">
        <v>6</v>
      </c>
      <c r="D10" s="1">
        <v>20.0</v>
      </c>
      <c r="E10" s="1">
        <v>29.0</v>
      </c>
      <c r="F10" s="1">
        <v>1.0</v>
      </c>
    </row>
    <row r="11">
      <c r="A11" s="1">
        <v>10.0</v>
      </c>
      <c r="B11" s="1" t="s">
        <v>9</v>
      </c>
      <c r="C11" s="1" t="s">
        <v>7</v>
      </c>
      <c r="D11" s="1">
        <v>20.0</v>
      </c>
      <c r="E11" s="1">
        <v>29.0</v>
      </c>
      <c r="F11" s="1">
        <v>1.0</v>
      </c>
    </row>
    <row r="12">
      <c r="A12" s="1">
        <v>11.0</v>
      </c>
      <c r="B12" s="1" t="s">
        <v>9</v>
      </c>
      <c r="C12" s="1" t="s">
        <v>6</v>
      </c>
      <c r="D12" s="1">
        <v>20.0</v>
      </c>
      <c r="E12" s="1">
        <v>29.0</v>
      </c>
      <c r="F12" s="1">
        <v>2.0</v>
      </c>
    </row>
    <row r="13">
      <c r="A13" s="1">
        <v>12.0</v>
      </c>
      <c r="B13" s="1" t="s">
        <v>9</v>
      </c>
      <c r="C13" s="1" t="s">
        <v>7</v>
      </c>
      <c r="D13" s="1">
        <v>20.0</v>
      </c>
      <c r="E13" s="1">
        <v>29.0</v>
      </c>
      <c r="F13" s="1">
        <v>2.0</v>
      </c>
    </row>
    <row r="14">
      <c r="A14" s="1">
        <v>13.0</v>
      </c>
      <c r="B14" s="1" t="s">
        <v>10</v>
      </c>
      <c r="C14" s="1" t="s">
        <v>6</v>
      </c>
      <c r="D14" s="1">
        <v>30.0</v>
      </c>
      <c r="E14" s="1">
        <v>34.0</v>
      </c>
      <c r="F14" s="1">
        <v>1.0</v>
      </c>
    </row>
    <row r="15">
      <c r="A15" s="1">
        <v>14.0</v>
      </c>
      <c r="B15" s="1" t="s">
        <v>10</v>
      </c>
      <c r="C15" s="1" t="s">
        <v>7</v>
      </c>
      <c r="D15" s="1">
        <v>30.0</v>
      </c>
      <c r="E15" s="1">
        <v>34.0</v>
      </c>
      <c r="F15" s="1">
        <v>1.0</v>
      </c>
    </row>
    <row r="16">
      <c r="A16" s="1">
        <v>15.0</v>
      </c>
      <c r="B16" s="1" t="s">
        <v>10</v>
      </c>
      <c r="C16" s="1" t="s">
        <v>7</v>
      </c>
      <c r="D16" s="1">
        <v>30.0</v>
      </c>
      <c r="E16" s="1">
        <v>34.0</v>
      </c>
      <c r="F16" s="1">
        <v>2.0</v>
      </c>
    </row>
    <row r="17">
      <c r="A17" s="1">
        <v>16.0</v>
      </c>
      <c r="B17" s="1" t="s">
        <v>10</v>
      </c>
      <c r="C17" s="1" t="s">
        <v>6</v>
      </c>
      <c r="D17" s="1">
        <v>30.0</v>
      </c>
      <c r="E17" s="1">
        <v>34.0</v>
      </c>
      <c r="F17" s="1">
        <v>2.0</v>
      </c>
    </row>
    <row r="18">
      <c r="A18" s="1">
        <v>17.0</v>
      </c>
      <c r="B18" s="1" t="s">
        <v>11</v>
      </c>
      <c r="C18" s="1" t="s">
        <v>6</v>
      </c>
      <c r="D18" s="1">
        <v>35.0</v>
      </c>
      <c r="E18" s="1">
        <v>39.0</v>
      </c>
      <c r="F18" s="1">
        <v>1.0</v>
      </c>
    </row>
    <row r="19">
      <c r="A19" s="1">
        <v>18.0</v>
      </c>
      <c r="B19" s="1" t="s">
        <v>11</v>
      </c>
      <c r="C19" s="1" t="s">
        <v>7</v>
      </c>
      <c r="D19" s="1">
        <v>35.0</v>
      </c>
      <c r="E19" s="1">
        <v>39.0</v>
      </c>
      <c r="F19" s="1">
        <v>1.0</v>
      </c>
    </row>
    <row r="20">
      <c r="A20" s="1">
        <v>19.0</v>
      </c>
      <c r="B20" s="1" t="s">
        <v>11</v>
      </c>
      <c r="C20" s="1" t="s">
        <v>7</v>
      </c>
      <c r="D20" s="1">
        <v>35.0</v>
      </c>
      <c r="E20" s="1">
        <v>39.0</v>
      </c>
      <c r="F20" s="1">
        <v>2.0</v>
      </c>
    </row>
    <row r="21">
      <c r="A21" s="1">
        <v>20.0</v>
      </c>
      <c r="B21" s="1" t="s">
        <v>11</v>
      </c>
      <c r="C21" s="1" t="s">
        <v>6</v>
      </c>
      <c r="D21" s="1">
        <v>35.0</v>
      </c>
      <c r="E21" s="1">
        <v>39.0</v>
      </c>
      <c r="F21" s="1">
        <v>2.0</v>
      </c>
    </row>
    <row r="22">
      <c r="A22" s="1">
        <v>21.0</v>
      </c>
      <c r="B22" s="1" t="s">
        <v>12</v>
      </c>
      <c r="C22" s="1" t="s">
        <v>6</v>
      </c>
      <c r="D22" s="1">
        <v>40.0</v>
      </c>
      <c r="E22" s="1">
        <v>44.0</v>
      </c>
      <c r="F22" s="1">
        <v>1.0</v>
      </c>
    </row>
    <row r="23">
      <c r="A23" s="1">
        <v>22.0</v>
      </c>
      <c r="B23" s="1" t="s">
        <v>12</v>
      </c>
      <c r="C23" s="1" t="s">
        <v>7</v>
      </c>
      <c r="D23" s="1">
        <v>40.0</v>
      </c>
      <c r="E23" s="1">
        <v>44.0</v>
      </c>
      <c r="F23" s="1">
        <v>1.0</v>
      </c>
    </row>
    <row r="24">
      <c r="A24" s="1">
        <v>23.0</v>
      </c>
      <c r="B24" s="1" t="s">
        <v>12</v>
      </c>
      <c r="C24" s="1" t="s">
        <v>7</v>
      </c>
      <c r="D24" s="1">
        <v>40.0</v>
      </c>
      <c r="E24" s="1">
        <v>44.0</v>
      </c>
      <c r="F24" s="1">
        <v>2.0</v>
      </c>
    </row>
    <row r="25">
      <c r="A25" s="1">
        <v>24.0</v>
      </c>
      <c r="B25" s="1" t="s">
        <v>12</v>
      </c>
      <c r="C25" s="1" t="s">
        <v>6</v>
      </c>
      <c r="D25" s="1">
        <v>40.0</v>
      </c>
      <c r="E25" s="1">
        <v>44.0</v>
      </c>
      <c r="F25" s="1">
        <v>2.0</v>
      </c>
    </row>
    <row r="26">
      <c r="A26" s="1">
        <v>25.0</v>
      </c>
      <c r="B26" s="1" t="s">
        <v>13</v>
      </c>
      <c r="C26" s="1" t="s">
        <v>6</v>
      </c>
      <c r="D26" s="1">
        <v>45.0</v>
      </c>
      <c r="E26" s="1">
        <v>49.0</v>
      </c>
      <c r="F26" s="1">
        <v>1.0</v>
      </c>
    </row>
    <row r="27">
      <c r="A27" s="1">
        <v>26.0</v>
      </c>
      <c r="B27" s="1" t="s">
        <v>13</v>
      </c>
      <c r="C27" s="1" t="s">
        <v>7</v>
      </c>
      <c r="D27" s="1">
        <v>45.0</v>
      </c>
      <c r="E27" s="1">
        <v>49.0</v>
      </c>
      <c r="F27" s="1">
        <v>1.0</v>
      </c>
    </row>
    <row r="28">
      <c r="A28" s="1">
        <v>27.0</v>
      </c>
      <c r="B28" s="1" t="s">
        <v>13</v>
      </c>
      <c r="C28" s="1" t="s">
        <v>7</v>
      </c>
      <c r="D28" s="1">
        <v>45.0</v>
      </c>
      <c r="E28" s="1">
        <v>49.0</v>
      </c>
      <c r="F28" s="1">
        <v>2.0</v>
      </c>
    </row>
    <row r="29">
      <c r="A29" s="1">
        <v>28.0</v>
      </c>
      <c r="B29" s="1" t="s">
        <v>13</v>
      </c>
      <c r="C29" s="1" t="s">
        <v>6</v>
      </c>
      <c r="D29" s="1">
        <v>45.0</v>
      </c>
      <c r="E29" s="1">
        <v>49.0</v>
      </c>
      <c r="F29" s="1">
        <v>2.0</v>
      </c>
    </row>
    <row r="30">
      <c r="A30" s="1">
        <v>29.0</v>
      </c>
      <c r="B30" s="1" t="s">
        <v>14</v>
      </c>
      <c r="C30" s="1" t="s">
        <v>6</v>
      </c>
      <c r="D30" s="1">
        <v>50.0</v>
      </c>
      <c r="E30" s="1">
        <v>54.0</v>
      </c>
      <c r="F30" s="1">
        <v>1.0</v>
      </c>
    </row>
    <row r="31">
      <c r="A31" s="1">
        <v>30.0</v>
      </c>
      <c r="B31" s="1" t="s">
        <v>14</v>
      </c>
      <c r="C31" s="1" t="s">
        <v>7</v>
      </c>
      <c r="D31" s="1">
        <v>50.0</v>
      </c>
      <c r="E31" s="1">
        <v>54.0</v>
      </c>
      <c r="F31" s="1">
        <v>1.0</v>
      </c>
    </row>
    <row r="32">
      <c r="A32" s="1">
        <v>31.0</v>
      </c>
      <c r="B32" s="1" t="s">
        <v>14</v>
      </c>
      <c r="C32" s="1" t="s">
        <v>7</v>
      </c>
      <c r="D32" s="1">
        <v>50.0</v>
      </c>
      <c r="E32" s="1">
        <v>54.0</v>
      </c>
      <c r="F32" s="1">
        <v>2.0</v>
      </c>
    </row>
    <row r="33">
      <c r="A33" s="1">
        <v>32.0</v>
      </c>
      <c r="B33" s="1" t="s">
        <v>14</v>
      </c>
      <c r="C33" s="1" t="s">
        <v>6</v>
      </c>
      <c r="D33" s="1">
        <v>50.0</v>
      </c>
      <c r="E33" s="1">
        <v>54.0</v>
      </c>
      <c r="F33" s="1">
        <v>2.0</v>
      </c>
    </row>
    <row r="34">
      <c r="A34" s="1">
        <v>33.0</v>
      </c>
      <c r="B34" s="1" t="s">
        <v>15</v>
      </c>
      <c r="C34" s="1" t="s">
        <v>6</v>
      </c>
      <c r="D34" s="1">
        <v>55.0</v>
      </c>
      <c r="E34" s="1">
        <v>59.0</v>
      </c>
      <c r="F34" s="1">
        <v>1.0</v>
      </c>
    </row>
    <row r="35">
      <c r="A35" s="1">
        <v>34.0</v>
      </c>
      <c r="B35" s="1" t="s">
        <v>16</v>
      </c>
      <c r="C35" s="1" t="s">
        <v>6</v>
      </c>
      <c r="D35" s="1">
        <v>55.0</v>
      </c>
      <c r="E35" s="1">
        <v>59.0</v>
      </c>
      <c r="F35" s="1">
        <v>2.0</v>
      </c>
    </row>
    <row r="36">
      <c r="A36" s="1">
        <v>35.0</v>
      </c>
      <c r="B36" s="1" t="s">
        <v>15</v>
      </c>
      <c r="C36" s="1" t="s">
        <v>7</v>
      </c>
      <c r="D36" s="1">
        <v>55.0</v>
      </c>
      <c r="E36" s="1">
        <v>59.0</v>
      </c>
      <c r="F36" s="1">
        <v>2.0</v>
      </c>
    </row>
    <row r="37">
      <c r="A37" s="1">
        <v>36.0</v>
      </c>
      <c r="B37" s="1" t="s">
        <v>15</v>
      </c>
      <c r="C37" s="1" t="s">
        <v>7</v>
      </c>
      <c r="D37" s="1">
        <v>55.0</v>
      </c>
      <c r="E37" s="1">
        <v>59.0</v>
      </c>
      <c r="F37" s="1">
        <v>1.0</v>
      </c>
    </row>
    <row r="38">
      <c r="A38" s="1">
        <v>37.0</v>
      </c>
      <c r="B38" s="1" t="s">
        <v>17</v>
      </c>
      <c r="C38" s="1" t="s">
        <v>6</v>
      </c>
      <c r="D38" s="1">
        <v>60.0</v>
      </c>
      <c r="E38" s="1">
        <v>64.0</v>
      </c>
      <c r="F38" s="1">
        <v>1.0</v>
      </c>
    </row>
    <row r="39">
      <c r="A39" s="1">
        <v>38.0</v>
      </c>
      <c r="B39" s="1" t="s">
        <v>17</v>
      </c>
      <c r="C39" s="1" t="s">
        <v>7</v>
      </c>
      <c r="D39" s="1">
        <v>60.0</v>
      </c>
      <c r="E39" s="1">
        <v>64.0</v>
      </c>
      <c r="F39" s="1">
        <v>1.0</v>
      </c>
    </row>
    <row r="40">
      <c r="A40" s="1">
        <v>39.0</v>
      </c>
      <c r="B40" s="1" t="s">
        <v>17</v>
      </c>
      <c r="C40" s="1" t="s">
        <v>7</v>
      </c>
      <c r="D40" s="1">
        <v>60.0</v>
      </c>
      <c r="E40" s="1">
        <v>64.0</v>
      </c>
      <c r="F40" s="1">
        <v>2.0</v>
      </c>
    </row>
    <row r="41">
      <c r="A41" s="1">
        <v>40.0</v>
      </c>
      <c r="B41" s="1" t="s">
        <v>17</v>
      </c>
      <c r="C41" s="1" t="s">
        <v>6</v>
      </c>
      <c r="D41" s="1">
        <v>60.0</v>
      </c>
      <c r="E41" s="1">
        <v>64.0</v>
      </c>
      <c r="F41" s="1">
        <v>2.0</v>
      </c>
    </row>
    <row r="42">
      <c r="A42" s="1">
        <v>41.0</v>
      </c>
      <c r="B42" s="1" t="s">
        <v>18</v>
      </c>
      <c r="C42" s="1" t="s">
        <v>6</v>
      </c>
      <c r="D42" s="1">
        <v>65.0</v>
      </c>
      <c r="E42" s="1">
        <v>69.0</v>
      </c>
      <c r="F42" s="1">
        <v>1.0</v>
      </c>
    </row>
    <row r="43">
      <c r="A43" s="1">
        <v>42.0</v>
      </c>
      <c r="B43" s="1" t="s">
        <v>18</v>
      </c>
      <c r="C43" s="1" t="s">
        <v>6</v>
      </c>
      <c r="D43" s="1">
        <v>65.0</v>
      </c>
      <c r="E43" s="1">
        <v>69.0</v>
      </c>
      <c r="F43" s="1">
        <v>2.0</v>
      </c>
    </row>
    <row r="44">
      <c r="A44" s="1">
        <v>43.0</v>
      </c>
      <c r="B44" s="1" t="s">
        <v>18</v>
      </c>
      <c r="C44" s="1" t="s">
        <v>7</v>
      </c>
      <c r="D44" s="1">
        <v>65.0</v>
      </c>
      <c r="E44" s="1">
        <v>69.0</v>
      </c>
      <c r="F44" s="1">
        <v>2.0</v>
      </c>
    </row>
    <row r="45">
      <c r="A45" s="1">
        <v>44.0</v>
      </c>
      <c r="B45" s="1" t="s">
        <v>18</v>
      </c>
      <c r="C45" s="1" t="s">
        <v>7</v>
      </c>
      <c r="D45" s="1">
        <v>65.0</v>
      </c>
      <c r="E45" s="1">
        <v>69.0</v>
      </c>
      <c r="F45" s="1">
        <v>1.0</v>
      </c>
    </row>
    <row r="46">
      <c r="A46" s="1">
        <v>45.0</v>
      </c>
      <c r="B46" s="1" t="s">
        <v>19</v>
      </c>
      <c r="C46" s="1" t="s">
        <v>6</v>
      </c>
      <c r="D46" s="1">
        <v>70.0</v>
      </c>
      <c r="F46" s="1">
        <v>1.0</v>
      </c>
    </row>
    <row r="47">
      <c r="A47" s="1">
        <v>46.0</v>
      </c>
      <c r="B47" s="1" t="s">
        <v>19</v>
      </c>
      <c r="C47" s="1" t="s">
        <v>7</v>
      </c>
      <c r="D47" s="1">
        <v>70.0</v>
      </c>
      <c r="F47" s="1">
        <v>1.0</v>
      </c>
    </row>
    <row r="48">
      <c r="A48" s="1">
        <v>47.0</v>
      </c>
      <c r="B48" s="1" t="s">
        <v>19</v>
      </c>
      <c r="C48" s="1" t="s">
        <v>7</v>
      </c>
      <c r="D48" s="1">
        <v>70.0</v>
      </c>
      <c r="F48" s="1">
        <v>2.0</v>
      </c>
    </row>
    <row r="49">
      <c r="A49" s="1">
        <v>48.0</v>
      </c>
      <c r="B49" s="1" t="s">
        <v>19</v>
      </c>
      <c r="C49" s="1" t="s">
        <v>6</v>
      </c>
      <c r="D49" s="1">
        <v>70.0</v>
      </c>
      <c r="F49" s="1">
        <v>2.0</v>
      </c>
    </row>
    <row r="50">
      <c r="A50" s="1">
        <v>50.0</v>
      </c>
      <c r="B50" s="1" t="s">
        <v>20</v>
      </c>
      <c r="C50" s="1" t="s">
        <v>7</v>
      </c>
      <c r="D50" s="1">
        <v>16.0</v>
      </c>
      <c r="E50" s="1">
        <v>17.0</v>
      </c>
      <c r="F50" s="1">
        <v>2.0</v>
      </c>
    </row>
    <row r="51">
      <c r="A51" s="1">
        <v>52.0</v>
      </c>
      <c r="B51" s="1" t="s">
        <v>20</v>
      </c>
      <c r="C51" s="1" t="s">
        <v>6</v>
      </c>
      <c r="D51" s="1">
        <v>16.0</v>
      </c>
      <c r="E51" s="1">
        <v>17.0</v>
      </c>
      <c r="F51" s="1">
        <v>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2852</v>
      </c>
      <c r="C1" s="1" t="s">
        <v>2853</v>
      </c>
    </row>
    <row r="2">
      <c r="A2" s="1">
        <v>112.0</v>
      </c>
      <c r="B2" s="1" t="s">
        <v>2854</v>
      </c>
      <c r="C2" s="1">
        <v>10.0</v>
      </c>
    </row>
    <row r="3">
      <c r="A3" s="1">
        <v>114.0</v>
      </c>
      <c r="B3" s="1" t="s">
        <v>2855</v>
      </c>
      <c r="C3" s="1">
        <v>10.0</v>
      </c>
    </row>
    <row r="4">
      <c r="A4" s="1">
        <v>115.0</v>
      </c>
      <c r="B4" s="1" t="s">
        <v>2856</v>
      </c>
      <c r="C4" s="1">
        <v>10.0</v>
      </c>
    </row>
    <row r="5">
      <c r="A5" s="1">
        <v>117.0</v>
      </c>
      <c r="B5" s="1" t="s">
        <v>31</v>
      </c>
      <c r="C5" s="1">
        <v>10.0</v>
      </c>
    </row>
    <row r="6">
      <c r="A6" s="1">
        <v>121.0</v>
      </c>
      <c r="B6" s="1" t="s">
        <v>40</v>
      </c>
      <c r="C6" s="1">
        <v>10.0</v>
      </c>
    </row>
    <row r="7">
      <c r="A7" s="1">
        <v>128.0</v>
      </c>
      <c r="B7" s="1" t="s">
        <v>389</v>
      </c>
      <c r="C7" s="1">
        <v>10.0</v>
      </c>
    </row>
    <row r="8">
      <c r="A8" s="1">
        <v>132.0</v>
      </c>
      <c r="B8" s="1" t="s">
        <v>2857</v>
      </c>
      <c r="C8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22</v>
      </c>
      <c r="C1" s="1" t="s">
        <v>23</v>
      </c>
    </row>
    <row r="2">
      <c r="A2" s="1">
        <v>164.0</v>
      </c>
      <c r="B2" s="1" t="s">
        <v>24</v>
      </c>
      <c r="C2" s="1">
        <v>121.0</v>
      </c>
    </row>
    <row r="3">
      <c r="A3" s="1">
        <v>170.0</v>
      </c>
      <c r="B3" s="1" t="s">
        <v>25</v>
      </c>
      <c r="C3" s="1">
        <v>112.0</v>
      </c>
    </row>
    <row r="4">
      <c r="A4" s="1">
        <v>173.0</v>
      </c>
      <c r="B4" s="1" t="s">
        <v>26</v>
      </c>
      <c r="C4" s="1">
        <v>117.0</v>
      </c>
    </row>
    <row r="5">
      <c r="A5" s="1">
        <v>175.0</v>
      </c>
      <c r="B5" s="1" t="s">
        <v>27</v>
      </c>
      <c r="C5" s="1">
        <v>112.0</v>
      </c>
    </row>
    <row r="6">
      <c r="A6" s="1">
        <v>184.0</v>
      </c>
      <c r="B6" s="1" t="s">
        <v>28</v>
      </c>
      <c r="C6" s="1">
        <v>117.0</v>
      </c>
    </row>
    <row r="7">
      <c r="A7" s="1">
        <v>186.0</v>
      </c>
      <c r="B7" s="1" t="s">
        <v>29</v>
      </c>
      <c r="C7" s="1">
        <v>117.0</v>
      </c>
    </row>
    <row r="8">
      <c r="A8" s="1">
        <v>211.0</v>
      </c>
      <c r="B8" s="1" t="s">
        <v>30</v>
      </c>
      <c r="C8" s="1">
        <v>117.0</v>
      </c>
    </row>
    <row r="9">
      <c r="A9" s="1">
        <v>212.0</v>
      </c>
      <c r="B9" s="1" t="s">
        <v>31</v>
      </c>
      <c r="C9" s="1">
        <v>114.0</v>
      </c>
    </row>
    <row r="10">
      <c r="A10" s="1">
        <v>213.0</v>
      </c>
      <c r="B10" s="1" t="s">
        <v>32</v>
      </c>
      <c r="C10" s="1">
        <v>114.0</v>
      </c>
    </row>
    <row r="11">
      <c r="A11" s="1">
        <v>215.0</v>
      </c>
      <c r="B11" s="1" t="s">
        <v>33</v>
      </c>
      <c r="C11" s="1">
        <v>114.0</v>
      </c>
    </row>
    <row r="12">
      <c r="A12" s="1">
        <v>220.0</v>
      </c>
      <c r="B12" s="1" t="s">
        <v>34</v>
      </c>
      <c r="C12" s="1">
        <v>121.0</v>
      </c>
    </row>
    <row r="13">
      <c r="A13" s="1">
        <v>229.0</v>
      </c>
      <c r="B13" s="1" t="s">
        <v>35</v>
      </c>
      <c r="C13" s="1">
        <v>121.0</v>
      </c>
    </row>
    <row r="14">
      <c r="A14" s="1">
        <v>234.0</v>
      </c>
      <c r="B14" s="1" t="s">
        <v>36</v>
      </c>
      <c r="C14" s="1">
        <v>115.0</v>
      </c>
    </row>
    <row r="15">
      <c r="A15" s="1">
        <v>236.0</v>
      </c>
      <c r="B15" s="1" t="s">
        <v>37</v>
      </c>
      <c r="C15" s="1">
        <v>121.0</v>
      </c>
    </row>
    <row r="16">
      <c r="A16" s="1">
        <v>246.0</v>
      </c>
      <c r="B16" s="1" t="s">
        <v>38</v>
      </c>
      <c r="C16" s="1">
        <v>121.0</v>
      </c>
    </row>
    <row r="17">
      <c r="A17" s="1">
        <v>247.0</v>
      </c>
      <c r="B17" s="1" t="s">
        <v>39</v>
      </c>
      <c r="C17" s="1">
        <v>121.0</v>
      </c>
    </row>
    <row r="18">
      <c r="A18" s="1">
        <v>251.0</v>
      </c>
      <c r="B18" s="1" t="s">
        <v>40</v>
      </c>
      <c r="C18" s="1">
        <v>121.0</v>
      </c>
    </row>
    <row r="19">
      <c r="A19" s="1">
        <v>256.0</v>
      </c>
      <c r="B19" s="1" t="s">
        <v>41</v>
      </c>
      <c r="C19" s="1">
        <v>117.0</v>
      </c>
    </row>
    <row r="20">
      <c r="A20" s="1">
        <v>269.0</v>
      </c>
      <c r="B20" s="1" t="s">
        <v>42</v>
      </c>
      <c r="C20" s="1">
        <v>121.0</v>
      </c>
    </row>
    <row r="21">
      <c r="A21" s="1">
        <v>270.0</v>
      </c>
      <c r="B21" s="1" t="s">
        <v>43</v>
      </c>
      <c r="C21" s="1">
        <v>121.0</v>
      </c>
    </row>
    <row r="22">
      <c r="A22" s="1">
        <v>278.0</v>
      </c>
      <c r="B22" s="1" t="s">
        <v>44</v>
      </c>
      <c r="C22" s="1">
        <v>121.0</v>
      </c>
    </row>
    <row r="23">
      <c r="A23" s="1">
        <v>285.0</v>
      </c>
      <c r="B23" s="1" t="s">
        <v>45</v>
      </c>
      <c r="C23" s="1">
        <v>117.0</v>
      </c>
    </row>
    <row r="24">
      <c r="A24" s="1">
        <v>286.0</v>
      </c>
      <c r="B24" s="1" t="s">
        <v>46</v>
      </c>
      <c r="C24" s="1">
        <v>121.0</v>
      </c>
    </row>
    <row r="25">
      <c r="A25" s="1">
        <v>295.0</v>
      </c>
      <c r="B25" s="1" t="s">
        <v>47</v>
      </c>
      <c r="C25" s="1">
        <v>132.0</v>
      </c>
    </row>
    <row r="26">
      <c r="A26" s="1">
        <v>303.0</v>
      </c>
      <c r="B26" s="1" t="s">
        <v>48</v>
      </c>
      <c r="C26" s="1">
        <v>132.0</v>
      </c>
    </row>
    <row r="27">
      <c r="A27" s="1">
        <v>307.0</v>
      </c>
      <c r="B27" s="1" t="s">
        <v>49</v>
      </c>
      <c r="C27" s="1">
        <v>121.0</v>
      </c>
    </row>
    <row r="28">
      <c r="A28" s="1">
        <v>308.0</v>
      </c>
      <c r="B28" s="1" t="s">
        <v>50</v>
      </c>
      <c r="C28" s="1">
        <v>121.0</v>
      </c>
    </row>
    <row r="29">
      <c r="A29" s="1">
        <v>309.0</v>
      </c>
      <c r="B29" s="1" t="s">
        <v>51</v>
      </c>
      <c r="C29" s="1">
        <v>117.0</v>
      </c>
    </row>
    <row r="30">
      <c r="A30" s="1">
        <v>315.0</v>
      </c>
      <c r="B30" s="1" t="s">
        <v>52</v>
      </c>
      <c r="C30" s="1">
        <v>121.0</v>
      </c>
    </row>
    <row r="31">
      <c r="A31" s="1">
        <v>318.0</v>
      </c>
      <c r="B31" s="1" t="s">
        <v>53</v>
      </c>
      <c r="C31" s="1">
        <v>121.0</v>
      </c>
    </row>
    <row r="32">
      <c r="A32" s="1">
        <v>322.0</v>
      </c>
      <c r="B32" s="1" t="s">
        <v>54</v>
      </c>
      <c r="C32" s="1">
        <v>115.0</v>
      </c>
    </row>
    <row r="33">
      <c r="A33" s="1">
        <v>327.0</v>
      </c>
      <c r="B33" s="1" t="s">
        <v>55</v>
      </c>
      <c r="C33" s="1">
        <v>132.0</v>
      </c>
    </row>
    <row r="34">
      <c r="A34" s="1">
        <v>329.0</v>
      </c>
      <c r="B34" s="1" t="s">
        <v>56</v>
      </c>
      <c r="C34" s="1">
        <v>121.0</v>
      </c>
    </row>
    <row r="35">
      <c r="A35" s="1">
        <v>330.0</v>
      </c>
      <c r="B35" s="1" t="s">
        <v>57</v>
      </c>
      <c r="C35" s="1">
        <v>132.0</v>
      </c>
    </row>
    <row r="36">
      <c r="A36" s="1">
        <v>338.0</v>
      </c>
      <c r="B36" s="1" t="s">
        <v>58</v>
      </c>
      <c r="C36" s="1">
        <v>117.0</v>
      </c>
    </row>
    <row r="37">
      <c r="A37" s="1">
        <v>343.0</v>
      </c>
      <c r="B37" s="1" t="s">
        <v>59</v>
      </c>
      <c r="C37" s="1">
        <v>121.0</v>
      </c>
    </row>
    <row r="38">
      <c r="A38" s="1">
        <v>345.0</v>
      </c>
      <c r="B38" s="1" t="s">
        <v>60</v>
      </c>
      <c r="C38" s="1">
        <v>121.0</v>
      </c>
    </row>
    <row r="39">
      <c r="A39" s="1">
        <v>346.0</v>
      </c>
      <c r="B39" s="1" t="s">
        <v>61</v>
      </c>
      <c r="C39" s="1">
        <v>121.0</v>
      </c>
    </row>
    <row r="40">
      <c r="A40" s="1">
        <v>351.0</v>
      </c>
      <c r="B40" s="1" t="s">
        <v>62</v>
      </c>
      <c r="C40" s="1">
        <v>121.0</v>
      </c>
    </row>
    <row r="41">
      <c r="A41" s="1">
        <v>360.0</v>
      </c>
      <c r="B41" s="1" t="s">
        <v>63</v>
      </c>
      <c r="C41" s="1">
        <v>114.0</v>
      </c>
    </row>
    <row r="42">
      <c r="A42" s="1">
        <v>362.0</v>
      </c>
      <c r="B42" s="1" t="s">
        <v>64</v>
      </c>
      <c r="C42" s="1">
        <v>117.0</v>
      </c>
    </row>
    <row r="43">
      <c r="A43" s="1">
        <v>26409.0</v>
      </c>
      <c r="B43" s="1" t="s">
        <v>65</v>
      </c>
      <c r="C43" s="1">
        <v>121.0</v>
      </c>
    </row>
    <row r="44">
      <c r="A44" s="1">
        <v>26443.0</v>
      </c>
      <c r="B44" s="1" t="s">
        <v>66</v>
      </c>
      <c r="C44" s="1">
        <v>121.0</v>
      </c>
    </row>
    <row r="45">
      <c r="A45" s="1">
        <v>26445.0</v>
      </c>
      <c r="B45" s="1" t="s">
        <v>67</v>
      </c>
      <c r="C45" s="1">
        <v>121.0</v>
      </c>
    </row>
    <row r="46">
      <c r="A46" s="1">
        <v>26473.0</v>
      </c>
      <c r="B46" s="1" t="s">
        <v>68</v>
      </c>
      <c r="C46" s="1">
        <v>121.0</v>
      </c>
    </row>
    <row r="47">
      <c r="A47" s="1">
        <v>26474.0</v>
      </c>
      <c r="B47" s="1" t="s">
        <v>69</v>
      </c>
      <c r="C47" s="1">
        <v>121.0</v>
      </c>
    </row>
    <row r="48">
      <c r="A48" s="1">
        <v>26511.0</v>
      </c>
      <c r="B48" s="1" t="s">
        <v>70</v>
      </c>
      <c r="C48" s="1">
        <v>121.0</v>
      </c>
    </row>
    <row r="49">
      <c r="A49" s="1">
        <v>26513.0</v>
      </c>
      <c r="B49" s="1" t="s">
        <v>71</v>
      </c>
      <c r="C49" s="1">
        <v>121.0</v>
      </c>
    </row>
    <row r="50">
      <c r="A50" s="1">
        <v>26516.0</v>
      </c>
      <c r="B50" s="1" t="s">
        <v>72</v>
      </c>
      <c r="C50" s="1">
        <v>121.0</v>
      </c>
    </row>
    <row r="51">
      <c r="A51" s="1">
        <v>26545.0</v>
      </c>
      <c r="B51" s="1" t="s">
        <v>73</v>
      </c>
      <c r="C51" s="1">
        <v>121.0</v>
      </c>
    </row>
    <row r="52">
      <c r="A52" s="1">
        <v>26553.0</v>
      </c>
      <c r="B52" s="1" t="s">
        <v>74</v>
      </c>
      <c r="C52" s="1">
        <v>121.0</v>
      </c>
    </row>
    <row r="53">
      <c r="A53" s="1">
        <v>53846.0</v>
      </c>
      <c r="B53" s="1" t="s">
        <v>75</v>
      </c>
      <c r="C53" s="1">
        <v>115.0</v>
      </c>
    </row>
    <row r="54">
      <c r="A54" s="1">
        <v>53849.0</v>
      </c>
      <c r="B54" s="1" t="s">
        <v>76</v>
      </c>
      <c r="C54" s="1">
        <v>117.0</v>
      </c>
    </row>
    <row r="55">
      <c r="A55" s="1">
        <v>53863.0</v>
      </c>
      <c r="B55" s="1" t="s">
        <v>77</v>
      </c>
      <c r="C55" s="1">
        <v>117.0</v>
      </c>
    </row>
    <row r="56">
      <c r="A56" s="1">
        <v>53970.0</v>
      </c>
      <c r="B56" s="1" t="s">
        <v>78</v>
      </c>
      <c r="C56" s="1">
        <v>121.0</v>
      </c>
    </row>
    <row r="57">
      <c r="A57" s="1">
        <v>54040.0</v>
      </c>
      <c r="B57" s="1" t="s">
        <v>79</v>
      </c>
      <c r="C57" s="1">
        <v>121.0</v>
      </c>
    </row>
    <row r="58">
      <c r="A58" s="1">
        <v>54074.0</v>
      </c>
      <c r="B58" s="1" t="s">
        <v>80</v>
      </c>
      <c r="C58" s="1">
        <v>117.0</v>
      </c>
    </row>
    <row r="59">
      <c r="A59" s="1">
        <v>54156.0</v>
      </c>
      <c r="B59" s="1" t="s">
        <v>81</v>
      </c>
      <c r="C59" s="1">
        <v>128.0</v>
      </c>
    </row>
    <row r="60">
      <c r="A60" s="1">
        <v>54260.0</v>
      </c>
      <c r="B60" s="1" t="s">
        <v>82</v>
      </c>
      <c r="C60" s="1">
        <v>117.0</v>
      </c>
    </row>
    <row r="61">
      <c r="A61" s="1">
        <v>54301.0</v>
      </c>
      <c r="B61" s="1" t="s">
        <v>83</v>
      </c>
      <c r="C61" s="1">
        <v>117.0</v>
      </c>
    </row>
    <row r="62">
      <c r="A62" s="1">
        <v>54328.0</v>
      </c>
      <c r="B62" s="1" t="s">
        <v>34</v>
      </c>
      <c r="C62" s="1">
        <v>117.0</v>
      </c>
    </row>
    <row r="63">
      <c r="A63" s="1">
        <v>199291.0</v>
      </c>
      <c r="B63" s="1" t="s">
        <v>84</v>
      </c>
      <c r="C63" s="1">
        <v>121.0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85</v>
      </c>
      <c r="C1" s="1" t="s">
        <v>86</v>
      </c>
    </row>
    <row r="2">
      <c r="A2" s="1">
        <v>519.0</v>
      </c>
      <c r="B2" s="1">
        <v>1.0</v>
      </c>
      <c r="C2" s="1">
        <v>3.0</v>
      </c>
    </row>
    <row r="3">
      <c r="A3" s="1">
        <v>520.0</v>
      </c>
      <c r="B3" s="1">
        <v>25.0</v>
      </c>
      <c r="C3" s="1">
        <v>3.0</v>
      </c>
    </row>
    <row r="4">
      <c r="A4" s="1">
        <v>523.0</v>
      </c>
      <c r="B4" s="1">
        <v>2.0</v>
      </c>
      <c r="C4" s="1">
        <v>5.0</v>
      </c>
    </row>
    <row r="5">
      <c r="A5" s="1">
        <v>524.0</v>
      </c>
      <c r="B5" s="1">
        <v>22.0</v>
      </c>
      <c r="C5" s="1">
        <v>5.0</v>
      </c>
    </row>
    <row r="6">
      <c r="A6" s="1">
        <v>531.0</v>
      </c>
      <c r="B6" s="1">
        <v>3.0</v>
      </c>
      <c r="C6" s="1">
        <v>9.0</v>
      </c>
    </row>
    <row r="7">
      <c r="A7" s="1">
        <v>532.0</v>
      </c>
      <c r="B7" s="1">
        <v>23.0</v>
      </c>
      <c r="C7" s="1">
        <v>9.0</v>
      </c>
    </row>
    <row r="8">
      <c r="A8" s="1">
        <v>533.0</v>
      </c>
      <c r="B8" s="1">
        <v>2.0</v>
      </c>
      <c r="C8" s="1">
        <v>10.0</v>
      </c>
    </row>
    <row r="9">
      <c r="A9" s="1">
        <v>534.0</v>
      </c>
      <c r="B9" s="1">
        <v>14.0</v>
      </c>
      <c r="C9" s="1">
        <v>10.0</v>
      </c>
    </row>
    <row r="10">
      <c r="A10" s="1">
        <v>535.0</v>
      </c>
      <c r="B10" s="1">
        <v>2.0</v>
      </c>
      <c r="C10" s="1">
        <v>11.0</v>
      </c>
    </row>
    <row r="11">
      <c r="A11" s="1">
        <v>536.0</v>
      </c>
      <c r="B11" s="1">
        <v>22.0</v>
      </c>
      <c r="C11" s="1">
        <v>11.0</v>
      </c>
    </row>
    <row r="12">
      <c r="A12" s="1">
        <v>537.0</v>
      </c>
      <c r="B12" s="1">
        <v>4.0</v>
      </c>
      <c r="C12" s="1">
        <v>12.0</v>
      </c>
    </row>
    <row r="13">
      <c r="A13" s="1">
        <v>538.0</v>
      </c>
      <c r="B13" s="1">
        <v>20.0</v>
      </c>
      <c r="C13" s="1">
        <v>12.0</v>
      </c>
    </row>
    <row r="14">
      <c r="A14" s="1">
        <v>539.0</v>
      </c>
      <c r="B14" s="1">
        <v>4.0</v>
      </c>
      <c r="C14" s="1">
        <v>13.0</v>
      </c>
    </row>
    <row r="15">
      <c r="A15" s="1">
        <v>540.0</v>
      </c>
      <c r="B15" s="1">
        <v>20.0</v>
      </c>
      <c r="C15" s="1">
        <v>13.0</v>
      </c>
    </row>
    <row r="16">
      <c r="A16" s="1">
        <v>541.0</v>
      </c>
      <c r="B16" s="1">
        <v>1.0</v>
      </c>
      <c r="C16" s="1">
        <v>14.0</v>
      </c>
    </row>
    <row r="17">
      <c r="A17" s="1">
        <v>542.0</v>
      </c>
      <c r="B17" s="1">
        <v>21.0</v>
      </c>
      <c r="C17" s="1">
        <v>14.0</v>
      </c>
    </row>
    <row r="18">
      <c r="A18" s="1">
        <v>543.0</v>
      </c>
      <c r="B18" s="1">
        <v>2.0</v>
      </c>
      <c r="C18" s="1">
        <v>15.0</v>
      </c>
    </row>
    <row r="19">
      <c r="A19" s="1">
        <v>544.0</v>
      </c>
      <c r="B19" s="1">
        <v>18.0</v>
      </c>
      <c r="C19" s="1">
        <v>15.0</v>
      </c>
    </row>
    <row r="20">
      <c r="A20" s="1">
        <v>545.0</v>
      </c>
      <c r="B20" s="1">
        <v>2.0</v>
      </c>
      <c r="C20" s="1">
        <v>16.0</v>
      </c>
    </row>
    <row r="21">
      <c r="A21" s="1">
        <v>546.0</v>
      </c>
      <c r="B21" s="1">
        <v>30.0</v>
      </c>
      <c r="C21" s="1">
        <v>16.0</v>
      </c>
    </row>
    <row r="22">
      <c r="A22" s="1">
        <v>547.0</v>
      </c>
      <c r="B22" s="1">
        <v>2.0</v>
      </c>
      <c r="C22" s="1">
        <v>17.0</v>
      </c>
    </row>
    <row r="23">
      <c r="A23" s="1">
        <v>548.0</v>
      </c>
      <c r="B23" s="1">
        <v>18.0</v>
      </c>
      <c r="C23" s="1">
        <v>17.0</v>
      </c>
    </row>
    <row r="24">
      <c r="A24" s="1">
        <v>549.0</v>
      </c>
      <c r="B24" s="1">
        <v>4.0</v>
      </c>
      <c r="C24" s="1">
        <v>18.0</v>
      </c>
    </row>
    <row r="25">
      <c r="A25" s="1">
        <v>550.0</v>
      </c>
      <c r="B25" s="1">
        <v>32.0</v>
      </c>
      <c r="C25" s="1">
        <v>18.0</v>
      </c>
    </row>
    <row r="26">
      <c r="A26" s="1">
        <v>553.0</v>
      </c>
      <c r="B26" s="1">
        <v>2.0</v>
      </c>
      <c r="C26" s="1">
        <v>20.0</v>
      </c>
    </row>
    <row r="27">
      <c r="A27" s="1">
        <v>554.0</v>
      </c>
      <c r="B27" s="1">
        <v>18.0</v>
      </c>
      <c r="C27" s="1">
        <v>20.0</v>
      </c>
    </row>
    <row r="28">
      <c r="A28" s="1">
        <v>557.0</v>
      </c>
      <c r="B28" s="1">
        <v>1.0</v>
      </c>
      <c r="C28" s="1">
        <v>22.0</v>
      </c>
    </row>
    <row r="29">
      <c r="A29" s="1">
        <v>558.0</v>
      </c>
      <c r="B29" s="1">
        <v>21.0</v>
      </c>
      <c r="C29" s="1">
        <v>22.0</v>
      </c>
    </row>
    <row r="30">
      <c r="A30" s="1">
        <v>559.0</v>
      </c>
      <c r="B30" s="1">
        <v>3.0</v>
      </c>
      <c r="C30" s="1">
        <v>23.0</v>
      </c>
    </row>
    <row r="31">
      <c r="A31" s="1">
        <v>560.0</v>
      </c>
      <c r="B31" s="1">
        <v>15.0</v>
      </c>
      <c r="C31" s="1">
        <v>23.0</v>
      </c>
    </row>
    <row r="32">
      <c r="A32" s="1">
        <v>561.0</v>
      </c>
      <c r="B32" s="1">
        <v>4.0</v>
      </c>
      <c r="C32" s="1">
        <v>24.0</v>
      </c>
    </row>
    <row r="33">
      <c r="A33" s="1">
        <v>562.0</v>
      </c>
      <c r="B33" s="1">
        <v>11.0</v>
      </c>
      <c r="C33" s="1">
        <v>24.0</v>
      </c>
    </row>
    <row r="34">
      <c r="A34" s="1">
        <v>563.0</v>
      </c>
      <c r="B34" s="1">
        <v>3.0</v>
      </c>
      <c r="C34" s="1">
        <v>25.0</v>
      </c>
    </row>
    <row r="35">
      <c r="A35" s="1">
        <v>564.0</v>
      </c>
      <c r="B35" s="1">
        <v>27.0</v>
      </c>
      <c r="C35" s="1">
        <v>25.0</v>
      </c>
    </row>
    <row r="36">
      <c r="A36" s="1">
        <v>565.0</v>
      </c>
      <c r="B36" s="1">
        <v>4.0</v>
      </c>
      <c r="C36" s="1">
        <v>26.0</v>
      </c>
    </row>
    <row r="37">
      <c r="A37" s="1">
        <v>566.0</v>
      </c>
      <c r="B37" s="1">
        <v>24.0</v>
      </c>
      <c r="C37" s="1">
        <v>26.0</v>
      </c>
    </row>
    <row r="38">
      <c r="A38" s="1">
        <v>567.0</v>
      </c>
      <c r="B38" s="1">
        <v>2.0</v>
      </c>
      <c r="C38" s="1">
        <v>27.0</v>
      </c>
    </row>
    <row r="39">
      <c r="A39" s="1">
        <v>568.0</v>
      </c>
      <c r="B39" s="1">
        <v>14.0</v>
      </c>
      <c r="C39" s="1">
        <v>27.0</v>
      </c>
    </row>
    <row r="40">
      <c r="A40" s="1">
        <v>569.0</v>
      </c>
      <c r="B40" s="1">
        <v>1.0</v>
      </c>
      <c r="C40" s="1">
        <v>28.0</v>
      </c>
    </row>
    <row r="41">
      <c r="A41" s="1">
        <v>570.0</v>
      </c>
      <c r="B41" s="1">
        <v>25.0</v>
      </c>
      <c r="C41" s="1">
        <v>28.0</v>
      </c>
    </row>
    <row r="42">
      <c r="A42" s="1">
        <v>571.0</v>
      </c>
      <c r="B42" s="1">
        <v>2.0</v>
      </c>
      <c r="C42" s="1">
        <v>29.0</v>
      </c>
    </row>
    <row r="43">
      <c r="A43" s="1">
        <v>572.0</v>
      </c>
      <c r="B43" s="1">
        <v>22.0</v>
      </c>
      <c r="C43" s="1">
        <v>29.0</v>
      </c>
    </row>
    <row r="44">
      <c r="A44" s="1">
        <v>577.0</v>
      </c>
      <c r="B44" s="1">
        <v>2.0</v>
      </c>
      <c r="C44" s="1">
        <v>32.0</v>
      </c>
    </row>
    <row r="45">
      <c r="A45" s="1">
        <v>578.0</v>
      </c>
      <c r="B45" s="1">
        <v>18.0</v>
      </c>
      <c r="C45" s="1">
        <v>32.0</v>
      </c>
    </row>
    <row r="46">
      <c r="A46" s="1">
        <v>579.0</v>
      </c>
      <c r="B46" s="1">
        <v>1.0</v>
      </c>
      <c r="C46" s="1">
        <v>33.0</v>
      </c>
    </row>
    <row r="47">
      <c r="A47" s="1">
        <v>580.0</v>
      </c>
      <c r="B47" s="1">
        <v>13.0</v>
      </c>
      <c r="C47" s="1">
        <v>33.0</v>
      </c>
    </row>
    <row r="48">
      <c r="A48" s="1">
        <v>581.0</v>
      </c>
      <c r="B48" s="1">
        <v>2.0</v>
      </c>
      <c r="C48" s="1">
        <v>34.0</v>
      </c>
    </row>
    <row r="49">
      <c r="A49" s="1">
        <v>582.0</v>
      </c>
      <c r="B49" s="1">
        <v>18.0</v>
      </c>
      <c r="C49" s="1">
        <v>34.0</v>
      </c>
    </row>
    <row r="50">
      <c r="A50" s="1">
        <v>583.0</v>
      </c>
      <c r="B50" s="1">
        <v>2.0</v>
      </c>
      <c r="C50" s="1">
        <v>35.0</v>
      </c>
    </row>
    <row r="51">
      <c r="A51" s="1">
        <v>584.0</v>
      </c>
      <c r="B51" s="1">
        <v>38.0</v>
      </c>
      <c r="C51" s="1">
        <v>35.0</v>
      </c>
    </row>
    <row r="52">
      <c r="A52" s="1">
        <v>585.0</v>
      </c>
      <c r="B52" s="1">
        <v>2.0</v>
      </c>
      <c r="C52" s="1">
        <v>36.0</v>
      </c>
    </row>
    <row r="53">
      <c r="A53" s="1">
        <v>586.0</v>
      </c>
      <c r="B53" s="1">
        <v>14.0</v>
      </c>
      <c r="C53" s="1">
        <v>36.0</v>
      </c>
    </row>
    <row r="54">
      <c r="A54" s="1">
        <v>587.0</v>
      </c>
      <c r="B54" s="1">
        <v>2.0</v>
      </c>
      <c r="C54" s="1">
        <v>37.0</v>
      </c>
    </row>
    <row r="55">
      <c r="A55" s="1">
        <v>588.0</v>
      </c>
      <c r="B55" s="1">
        <v>22.0</v>
      </c>
      <c r="C55" s="1">
        <v>37.0</v>
      </c>
    </row>
    <row r="56">
      <c r="A56" s="1">
        <v>589.0</v>
      </c>
      <c r="B56" s="1">
        <v>2.0</v>
      </c>
      <c r="C56" s="1">
        <v>38.0</v>
      </c>
    </row>
    <row r="57">
      <c r="A57" s="1">
        <v>590.0</v>
      </c>
      <c r="B57" s="1">
        <v>22.0</v>
      </c>
      <c r="C57" s="1">
        <v>38.0</v>
      </c>
    </row>
    <row r="58">
      <c r="A58" s="1">
        <v>591.0</v>
      </c>
      <c r="B58" s="1">
        <v>4.0</v>
      </c>
      <c r="C58" s="1">
        <v>39.0</v>
      </c>
    </row>
    <row r="59">
      <c r="A59" s="1">
        <v>592.0</v>
      </c>
      <c r="B59" s="1">
        <v>20.0</v>
      </c>
      <c r="C59" s="1">
        <v>39.0</v>
      </c>
    </row>
    <row r="60">
      <c r="A60" s="1">
        <v>593.0</v>
      </c>
      <c r="B60" s="1">
        <v>2.0</v>
      </c>
      <c r="C60" s="1">
        <v>40.0</v>
      </c>
    </row>
    <row r="61">
      <c r="A61" s="1">
        <v>594.0</v>
      </c>
      <c r="B61" s="1">
        <v>38.0</v>
      </c>
      <c r="C61" s="1">
        <v>40.0</v>
      </c>
    </row>
    <row r="62">
      <c r="A62" s="1">
        <v>595.0</v>
      </c>
      <c r="B62" s="1">
        <v>1.0</v>
      </c>
      <c r="C62" s="1">
        <v>41.0</v>
      </c>
    </row>
    <row r="63">
      <c r="A63" s="1">
        <v>596.0</v>
      </c>
      <c r="B63" s="1">
        <v>25.0</v>
      </c>
      <c r="C63" s="1">
        <v>41.0</v>
      </c>
    </row>
    <row r="64">
      <c r="A64" s="1">
        <v>597.0</v>
      </c>
      <c r="B64" s="1">
        <v>2.0</v>
      </c>
      <c r="C64" s="1">
        <v>42.0</v>
      </c>
    </row>
    <row r="65">
      <c r="A65" s="1">
        <v>598.0</v>
      </c>
      <c r="B65" s="1">
        <v>26.0</v>
      </c>
      <c r="C65" s="1">
        <v>42.0</v>
      </c>
    </row>
    <row r="66">
      <c r="A66" s="1">
        <v>599.0</v>
      </c>
      <c r="B66" s="1">
        <v>2.0</v>
      </c>
      <c r="C66" s="1">
        <v>43.0</v>
      </c>
    </row>
    <row r="67">
      <c r="A67" s="1">
        <v>600.0</v>
      </c>
      <c r="B67" s="1">
        <v>10.0</v>
      </c>
      <c r="C67" s="1">
        <v>43.0</v>
      </c>
    </row>
    <row r="68">
      <c r="A68" s="1">
        <v>601.0</v>
      </c>
      <c r="B68" s="1">
        <v>4.0</v>
      </c>
      <c r="C68" s="1">
        <v>44.0</v>
      </c>
    </row>
    <row r="69">
      <c r="A69" s="1">
        <v>602.0</v>
      </c>
      <c r="B69" s="1">
        <v>28.0</v>
      </c>
      <c r="C69" s="1">
        <v>44.0</v>
      </c>
    </row>
    <row r="70">
      <c r="A70" s="1">
        <v>603.0</v>
      </c>
      <c r="B70" s="1">
        <v>1.0</v>
      </c>
      <c r="C70" s="1">
        <v>45.0</v>
      </c>
    </row>
    <row r="71">
      <c r="A71" s="1">
        <v>604.0</v>
      </c>
      <c r="B71" s="1">
        <v>25.0</v>
      </c>
      <c r="C71" s="1">
        <v>45.0</v>
      </c>
    </row>
    <row r="72">
      <c r="A72" s="1">
        <v>607.0</v>
      </c>
      <c r="B72" s="1">
        <v>4.0</v>
      </c>
      <c r="C72" s="1">
        <v>47.0</v>
      </c>
    </row>
    <row r="73">
      <c r="A73" s="1">
        <v>608.0</v>
      </c>
      <c r="B73" s="1">
        <v>16.0</v>
      </c>
      <c r="C73" s="1">
        <v>47.0</v>
      </c>
    </row>
    <row r="74">
      <c r="A74" s="1">
        <v>609.0</v>
      </c>
      <c r="B74" s="1">
        <v>2.0</v>
      </c>
      <c r="C74" s="1">
        <v>48.0</v>
      </c>
    </row>
    <row r="75">
      <c r="A75" s="1">
        <v>610.0</v>
      </c>
      <c r="B75" s="1">
        <v>18.0</v>
      </c>
      <c r="C75" s="1">
        <v>48.0</v>
      </c>
    </row>
    <row r="76">
      <c r="A76" s="1">
        <v>611.0</v>
      </c>
      <c r="B76" s="1">
        <v>2.0</v>
      </c>
      <c r="C76" s="1">
        <v>49.0</v>
      </c>
    </row>
    <row r="77">
      <c r="A77" s="1">
        <v>612.0</v>
      </c>
      <c r="B77" s="1">
        <v>26.0</v>
      </c>
      <c r="C77" s="1">
        <v>49.0</v>
      </c>
    </row>
    <row r="78">
      <c r="A78" s="1">
        <v>613.0</v>
      </c>
      <c r="B78" s="1">
        <v>1.0</v>
      </c>
      <c r="C78" s="1">
        <v>50.0</v>
      </c>
    </row>
    <row r="79">
      <c r="A79" s="1">
        <v>614.0</v>
      </c>
      <c r="B79" s="1">
        <v>25.0</v>
      </c>
      <c r="C79" s="1">
        <v>50.0</v>
      </c>
    </row>
    <row r="80">
      <c r="A80" s="1">
        <v>619.0</v>
      </c>
      <c r="B80" s="1">
        <v>1.0</v>
      </c>
      <c r="C80" s="1">
        <v>53.0</v>
      </c>
    </row>
    <row r="81">
      <c r="A81" s="1">
        <v>620.0</v>
      </c>
      <c r="B81" s="1">
        <v>17.0</v>
      </c>
      <c r="C81" s="1">
        <v>53.0</v>
      </c>
    </row>
    <row r="82">
      <c r="A82" s="1">
        <v>621.0</v>
      </c>
      <c r="B82" s="1">
        <v>3.0</v>
      </c>
      <c r="C82" s="1">
        <v>54.0</v>
      </c>
    </row>
    <row r="83">
      <c r="A83" s="1">
        <v>622.0</v>
      </c>
      <c r="B83" s="1">
        <v>12.0</v>
      </c>
      <c r="C83" s="1">
        <v>54.0</v>
      </c>
    </row>
    <row r="84">
      <c r="A84" s="1">
        <v>625.0</v>
      </c>
      <c r="B84" s="1">
        <v>4.0</v>
      </c>
      <c r="C84" s="1">
        <v>56.0</v>
      </c>
    </row>
    <row r="85">
      <c r="A85" s="1">
        <v>626.0</v>
      </c>
      <c r="B85" s="1">
        <v>32.0</v>
      </c>
      <c r="C85" s="1">
        <v>56.0</v>
      </c>
    </row>
    <row r="86">
      <c r="A86" s="1">
        <v>627.0</v>
      </c>
      <c r="B86" s="1">
        <v>2.0</v>
      </c>
      <c r="C86" s="1">
        <v>57.0</v>
      </c>
    </row>
    <row r="87">
      <c r="A87" s="1">
        <v>628.0</v>
      </c>
      <c r="B87" s="1">
        <v>26.0</v>
      </c>
      <c r="C87" s="1">
        <v>57.0</v>
      </c>
    </row>
    <row r="88">
      <c r="A88" s="1">
        <v>629.0</v>
      </c>
      <c r="B88" s="1">
        <v>2.0</v>
      </c>
      <c r="C88" s="1">
        <v>58.0</v>
      </c>
    </row>
    <row r="89">
      <c r="A89" s="1">
        <v>630.0</v>
      </c>
      <c r="B89" s="1">
        <v>38.0</v>
      </c>
      <c r="C89" s="1">
        <v>58.0</v>
      </c>
    </row>
    <row r="90">
      <c r="A90" s="1">
        <v>633.0</v>
      </c>
      <c r="B90" s="1">
        <v>1.0</v>
      </c>
      <c r="C90" s="1">
        <v>60.0</v>
      </c>
    </row>
    <row r="91">
      <c r="A91" s="1">
        <v>634.0</v>
      </c>
      <c r="B91" s="1">
        <v>5.0</v>
      </c>
      <c r="C91" s="1">
        <v>60.0</v>
      </c>
    </row>
    <row r="92">
      <c r="A92" s="1">
        <v>635.0</v>
      </c>
      <c r="B92" s="1">
        <v>2.0</v>
      </c>
      <c r="C92" s="1">
        <v>61.0</v>
      </c>
    </row>
    <row r="93">
      <c r="A93" s="1">
        <v>636.0</v>
      </c>
      <c r="B93" s="1">
        <v>6.0</v>
      </c>
      <c r="C93" s="1">
        <v>61.0</v>
      </c>
    </row>
    <row r="94">
      <c r="A94" s="1">
        <v>637.0</v>
      </c>
      <c r="B94" s="1">
        <v>4.0</v>
      </c>
      <c r="C94" s="1">
        <v>62.0</v>
      </c>
    </row>
    <row r="95">
      <c r="A95" s="1">
        <v>638.0</v>
      </c>
      <c r="B95" s="1">
        <v>34.0</v>
      </c>
      <c r="C95" s="1">
        <v>62.0</v>
      </c>
    </row>
    <row r="96">
      <c r="A96" s="1">
        <v>639.0</v>
      </c>
      <c r="B96" s="1">
        <v>3.0</v>
      </c>
      <c r="C96" s="1">
        <v>63.0</v>
      </c>
    </row>
    <row r="97">
      <c r="A97" s="1">
        <v>640.0</v>
      </c>
      <c r="B97" s="1">
        <v>15.0</v>
      </c>
      <c r="C97" s="1">
        <v>63.0</v>
      </c>
    </row>
    <row r="98">
      <c r="A98" s="1">
        <v>641.0</v>
      </c>
      <c r="B98" s="1">
        <v>2.0</v>
      </c>
      <c r="C98" s="1">
        <v>64.0</v>
      </c>
    </row>
    <row r="99">
      <c r="A99" s="1">
        <v>642.0</v>
      </c>
      <c r="B99" s="1">
        <v>26.0</v>
      </c>
      <c r="C99" s="1">
        <v>64.0</v>
      </c>
    </row>
    <row r="100">
      <c r="A100" s="1">
        <v>643.0</v>
      </c>
      <c r="B100" s="1">
        <v>1.0</v>
      </c>
      <c r="C100" s="1">
        <v>65.0</v>
      </c>
    </row>
    <row r="101">
      <c r="A101" s="1">
        <v>644.0</v>
      </c>
      <c r="B101" s="1">
        <v>21.0</v>
      </c>
      <c r="C101" s="1">
        <v>65.0</v>
      </c>
    </row>
    <row r="102">
      <c r="A102" s="1">
        <v>645.0</v>
      </c>
      <c r="B102" s="1">
        <v>2.0</v>
      </c>
      <c r="C102" s="1">
        <v>66.0</v>
      </c>
    </row>
    <row r="103">
      <c r="A103" s="1">
        <v>646.0</v>
      </c>
      <c r="B103" s="1">
        <v>30.0</v>
      </c>
      <c r="C103" s="1">
        <v>66.0</v>
      </c>
    </row>
    <row r="104">
      <c r="A104" s="1">
        <v>647.0</v>
      </c>
      <c r="B104" s="1">
        <v>3.0</v>
      </c>
      <c r="C104" s="1">
        <v>67.0</v>
      </c>
    </row>
    <row r="105">
      <c r="A105" s="1">
        <v>648.0</v>
      </c>
      <c r="B105" s="1">
        <v>27.0</v>
      </c>
      <c r="C105" s="1">
        <v>67.0</v>
      </c>
    </row>
    <row r="106">
      <c r="A106" s="1">
        <v>649.0</v>
      </c>
      <c r="B106" s="1">
        <v>1.0</v>
      </c>
      <c r="C106" s="1">
        <v>68.0</v>
      </c>
    </row>
    <row r="107">
      <c r="A107" s="1">
        <v>650.0</v>
      </c>
      <c r="B107" s="1">
        <v>25.0</v>
      </c>
      <c r="C107" s="1">
        <v>68.0</v>
      </c>
    </row>
    <row r="108">
      <c r="A108" s="1">
        <v>651.0</v>
      </c>
      <c r="B108" s="1">
        <v>1.0</v>
      </c>
      <c r="C108" s="1">
        <v>69.0</v>
      </c>
    </row>
    <row r="109">
      <c r="A109" s="1">
        <v>652.0</v>
      </c>
      <c r="B109" s="1">
        <v>21.0</v>
      </c>
      <c r="C109" s="1">
        <v>69.0</v>
      </c>
    </row>
    <row r="110">
      <c r="A110" s="1">
        <v>653.0</v>
      </c>
      <c r="B110" s="1">
        <v>2.0</v>
      </c>
      <c r="C110" s="1">
        <v>70.0</v>
      </c>
    </row>
    <row r="111">
      <c r="A111" s="1">
        <v>654.0</v>
      </c>
      <c r="B111" s="1">
        <v>14.0</v>
      </c>
      <c r="C111" s="1">
        <v>70.0</v>
      </c>
    </row>
    <row r="112">
      <c r="A112" s="1">
        <v>655.0</v>
      </c>
      <c r="B112" s="1">
        <v>2.0</v>
      </c>
      <c r="C112" s="1">
        <v>71.0</v>
      </c>
    </row>
    <row r="113">
      <c r="A113" s="1">
        <v>656.0</v>
      </c>
      <c r="B113" s="1">
        <v>18.0</v>
      </c>
      <c r="C113" s="1">
        <v>71.0</v>
      </c>
    </row>
    <row r="114">
      <c r="A114" s="1">
        <v>657.0</v>
      </c>
      <c r="B114" s="1">
        <v>4.0</v>
      </c>
      <c r="C114" s="1">
        <v>72.0</v>
      </c>
    </row>
    <row r="115">
      <c r="A115" s="1">
        <v>658.0</v>
      </c>
      <c r="B115" s="1">
        <v>34.0</v>
      </c>
      <c r="C115" s="1">
        <v>72.0</v>
      </c>
    </row>
    <row r="116">
      <c r="A116" s="1">
        <v>659.0</v>
      </c>
      <c r="B116" s="1">
        <v>1.0</v>
      </c>
      <c r="C116" s="1">
        <v>73.0</v>
      </c>
    </row>
    <row r="117">
      <c r="A117" s="1">
        <v>660.0</v>
      </c>
      <c r="B117" s="1">
        <v>29.0</v>
      </c>
      <c r="C117" s="1">
        <v>73.0</v>
      </c>
    </row>
    <row r="118">
      <c r="A118" s="1">
        <v>661.0</v>
      </c>
      <c r="B118" s="1">
        <v>4.0</v>
      </c>
      <c r="C118" s="1">
        <v>74.0</v>
      </c>
    </row>
    <row r="119">
      <c r="A119" s="1">
        <v>662.0</v>
      </c>
      <c r="B119" s="1">
        <v>16.0</v>
      </c>
      <c r="C119" s="1">
        <v>74.0</v>
      </c>
    </row>
    <row r="120">
      <c r="A120" s="1">
        <v>663.0</v>
      </c>
      <c r="B120" s="1">
        <v>2.0</v>
      </c>
      <c r="C120" s="1">
        <v>75.0</v>
      </c>
    </row>
    <row r="121">
      <c r="A121" s="1">
        <v>664.0</v>
      </c>
      <c r="B121" s="1">
        <v>22.0</v>
      </c>
      <c r="C121" s="1">
        <v>75.0</v>
      </c>
    </row>
    <row r="122">
      <c r="A122" s="1">
        <v>665.0</v>
      </c>
      <c r="B122" s="1">
        <v>3.0</v>
      </c>
      <c r="C122" s="1">
        <v>76.0</v>
      </c>
    </row>
    <row r="123">
      <c r="A123" s="1">
        <v>666.0</v>
      </c>
      <c r="B123" s="1">
        <v>31.0</v>
      </c>
      <c r="C123" s="1">
        <v>76.0</v>
      </c>
    </row>
    <row r="124">
      <c r="A124" s="1">
        <v>667.0</v>
      </c>
      <c r="B124" s="1">
        <v>4.0</v>
      </c>
      <c r="C124" s="1">
        <v>77.0</v>
      </c>
    </row>
    <row r="125">
      <c r="A125" s="1">
        <v>668.0</v>
      </c>
      <c r="B125" s="1">
        <v>24.0</v>
      </c>
      <c r="C125" s="1">
        <v>77.0</v>
      </c>
    </row>
    <row r="126">
      <c r="A126" s="1">
        <v>669.0</v>
      </c>
      <c r="B126" s="1">
        <v>2.0</v>
      </c>
      <c r="C126" s="1">
        <v>78.0</v>
      </c>
    </row>
    <row r="127">
      <c r="A127" s="1">
        <v>670.0</v>
      </c>
      <c r="B127" s="1">
        <v>38.0</v>
      </c>
      <c r="C127" s="1">
        <v>78.0</v>
      </c>
    </row>
    <row r="128">
      <c r="A128" s="1">
        <v>673.0</v>
      </c>
      <c r="B128" s="1">
        <v>3.0</v>
      </c>
      <c r="C128" s="1">
        <v>80.0</v>
      </c>
    </row>
    <row r="129">
      <c r="A129" s="1">
        <v>674.0</v>
      </c>
      <c r="B129" s="1">
        <v>19.0</v>
      </c>
      <c r="C129" s="1">
        <v>80.0</v>
      </c>
    </row>
    <row r="130">
      <c r="A130" s="1">
        <v>675.0</v>
      </c>
      <c r="B130" s="1">
        <v>1.0</v>
      </c>
      <c r="C130" s="1">
        <v>81.0</v>
      </c>
    </row>
    <row r="131">
      <c r="A131" s="1">
        <v>676.0</v>
      </c>
      <c r="B131" s="1">
        <v>25.0</v>
      </c>
      <c r="C131" s="1">
        <v>81.0</v>
      </c>
    </row>
    <row r="132">
      <c r="A132" s="1">
        <v>677.0</v>
      </c>
      <c r="B132" s="1">
        <v>2.0</v>
      </c>
      <c r="C132" s="1">
        <v>82.0</v>
      </c>
    </row>
    <row r="133">
      <c r="A133" s="1">
        <v>678.0</v>
      </c>
      <c r="B133" s="1">
        <v>18.0</v>
      </c>
      <c r="C133" s="1">
        <v>82.0</v>
      </c>
    </row>
    <row r="134">
      <c r="A134" s="1">
        <v>679.0</v>
      </c>
      <c r="B134" s="1">
        <v>4.0</v>
      </c>
      <c r="C134" s="1">
        <v>83.0</v>
      </c>
    </row>
    <row r="135">
      <c r="A135" s="1">
        <v>680.0</v>
      </c>
      <c r="B135" s="1">
        <v>34.0</v>
      </c>
      <c r="C135" s="1">
        <v>83.0</v>
      </c>
    </row>
    <row r="136">
      <c r="A136" s="1">
        <v>681.0</v>
      </c>
      <c r="B136" s="1">
        <v>4.0</v>
      </c>
      <c r="C136" s="1">
        <v>84.0</v>
      </c>
    </row>
    <row r="137">
      <c r="A137" s="1">
        <v>682.0</v>
      </c>
      <c r="B137" s="1">
        <v>32.0</v>
      </c>
      <c r="C137" s="1">
        <v>84.0</v>
      </c>
    </row>
    <row r="138">
      <c r="A138" s="1">
        <v>685.0</v>
      </c>
      <c r="B138" s="1">
        <v>3.0</v>
      </c>
      <c r="C138" s="1">
        <v>86.0</v>
      </c>
    </row>
    <row r="139">
      <c r="A139" s="1">
        <v>686.0</v>
      </c>
      <c r="B139" s="1">
        <v>23.0</v>
      </c>
      <c r="C139" s="1">
        <v>86.0</v>
      </c>
    </row>
    <row r="140">
      <c r="A140" s="1">
        <v>687.0</v>
      </c>
      <c r="B140" s="1">
        <v>2.0</v>
      </c>
      <c r="C140" s="1">
        <v>87.0</v>
      </c>
    </row>
    <row r="141">
      <c r="A141" s="1">
        <v>688.0</v>
      </c>
      <c r="B141" s="1">
        <v>10.0</v>
      </c>
      <c r="C141" s="1">
        <v>87.0</v>
      </c>
    </row>
    <row r="142">
      <c r="A142" s="1">
        <v>691.0</v>
      </c>
      <c r="B142" s="1">
        <v>2.0</v>
      </c>
      <c r="C142" s="1">
        <v>89.0</v>
      </c>
    </row>
    <row r="143">
      <c r="A143" s="1">
        <v>692.0</v>
      </c>
      <c r="B143" s="1">
        <v>36.0</v>
      </c>
      <c r="C143" s="1">
        <v>89.0</v>
      </c>
    </row>
    <row r="144">
      <c r="A144" s="1">
        <v>693.0</v>
      </c>
      <c r="B144" s="1">
        <v>1.0</v>
      </c>
      <c r="C144" s="1">
        <v>90.0</v>
      </c>
    </row>
    <row r="145">
      <c r="A145" s="1">
        <v>694.0</v>
      </c>
      <c r="B145" s="1">
        <v>21.0</v>
      </c>
      <c r="C145" s="1">
        <v>90.0</v>
      </c>
    </row>
    <row r="146">
      <c r="A146" s="1">
        <v>695.0</v>
      </c>
      <c r="B146" s="1">
        <v>1.0</v>
      </c>
      <c r="C146" s="1">
        <v>91.0</v>
      </c>
    </row>
    <row r="147">
      <c r="A147" s="1">
        <v>696.0</v>
      </c>
      <c r="B147" s="1">
        <v>25.0</v>
      </c>
      <c r="C147" s="1">
        <v>91.0</v>
      </c>
    </row>
    <row r="148">
      <c r="A148" s="1">
        <v>697.0</v>
      </c>
      <c r="B148" s="1">
        <v>2.0</v>
      </c>
      <c r="C148" s="1">
        <v>92.0</v>
      </c>
    </row>
    <row r="149">
      <c r="A149" s="1">
        <v>698.0</v>
      </c>
      <c r="B149" s="1">
        <v>10.0</v>
      </c>
      <c r="C149" s="1">
        <v>92.0</v>
      </c>
    </row>
    <row r="150">
      <c r="A150" s="1">
        <v>699.0</v>
      </c>
      <c r="B150" s="1">
        <v>1.0</v>
      </c>
      <c r="C150" s="1">
        <v>93.0</v>
      </c>
    </row>
    <row r="151">
      <c r="A151" s="1">
        <v>700.0</v>
      </c>
      <c r="B151" s="1">
        <v>17.0</v>
      </c>
      <c r="C151" s="1">
        <v>93.0</v>
      </c>
    </row>
    <row r="152">
      <c r="A152" s="1">
        <v>701.0</v>
      </c>
      <c r="B152" s="1">
        <v>2.0</v>
      </c>
      <c r="C152" s="1">
        <v>94.0</v>
      </c>
    </row>
    <row r="153">
      <c r="A153" s="1">
        <v>702.0</v>
      </c>
      <c r="B153" s="1">
        <v>30.0</v>
      </c>
      <c r="C153" s="1">
        <v>94.0</v>
      </c>
    </row>
    <row r="154">
      <c r="A154" s="1">
        <v>703.0</v>
      </c>
      <c r="B154" s="1">
        <v>4.0</v>
      </c>
      <c r="C154" s="1">
        <v>95.0</v>
      </c>
    </row>
    <row r="155">
      <c r="A155" s="1">
        <v>704.0</v>
      </c>
      <c r="B155" s="1">
        <v>32.0</v>
      </c>
      <c r="C155" s="1">
        <v>95.0</v>
      </c>
    </row>
    <row r="156">
      <c r="A156" s="1">
        <v>705.0</v>
      </c>
      <c r="B156" s="1">
        <v>2.0</v>
      </c>
      <c r="C156" s="1">
        <v>96.0</v>
      </c>
    </row>
    <row r="157">
      <c r="A157" s="1">
        <v>706.0</v>
      </c>
      <c r="B157" s="1">
        <v>26.0</v>
      </c>
      <c r="C157" s="1">
        <v>96.0</v>
      </c>
    </row>
    <row r="158">
      <c r="A158" s="1">
        <v>707.0</v>
      </c>
      <c r="B158" s="1">
        <v>1.0</v>
      </c>
      <c r="C158" s="1">
        <v>97.0</v>
      </c>
    </row>
    <row r="159">
      <c r="A159" s="1">
        <v>708.0</v>
      </c>
      <c r="B159" s="1">
        <v>29.0</v>
      </c>
      <c r="C159" s="1">
        <v>97.0</v>
      </c>
    </row>
    <row r="160">
      <c r="A160" s="1">
        <v>709.0</v>
      </c>
      <c r="B160" s="1">
        <v>2.0</v>
      </c>
      <c r="C160" s="1">
        <v>98.0</v>
      </c>
    </row>
    <row r="161">
      <c r="A161" s="1">
        <v>710.0</v>
      </c>
      <c r="B161" s="1">
        <v>22.0</v>
      </c>
      <c r="C161" s="1">
        <v>98.0</v>
      </c>
    </row>
    <row r="162">
      <c r="A162" s="1">
        <v>711.0</v>
      </c>
      <c r="B162" s="1">
        <v>2.0</v>
      </c>
      <c r="C162" s="1">
        <v>100.0</v>
      </c>
    </row>
    <row r="163">
      <c r="A163" s="1">
        <v>712.0</v>
      </c>
      <c r="B163" s="1">
        <v>26.0</v>
      </c>
      <c r="C163" s="1">
        <v>100.0</v>
      </c>
    </row>
    <row r="164">
      <c r="A164" s="1">
        <v>713.0</v>
      </c>
      <c r="B164" s="1">
        <v>2.0</v>
      </c>
      <c r="C164" s="1">
        <v>101.0</v>
      </c>
    </row>
    <row r="165">
      <c r="A165" s="1">
        <v>714.0</v>
      </c>
      <c r="B165" s="1">
        <v>26.0</v>
      </c>
      <c r="C165" s="1">
        <v>101.0</v>
      </c>
    </row>
    <row r="166">
      <c r="A166" s="1">
        <v>715.0</v>
      </c>
      <c r="B166" s="1">
        <v>1.0</v>
      </c>
      <c r="C166" s="1">
        <v>102.0</v>
      </c>
    </row>
    <row r="167">
      <c r="A167" s="1">
        <v>716.0</v>
      </c>
      <c r="B167" s="1">
        <v>21.0</v>
      </c>
      <c r="C167" s="1">
        <v>102.0</v>
      </c>
    </row>
    <row r="168">
      <c r="A168" s="1">
        <v>717.0</v>
      </c>
      <c r="B168" s="1">
        <v>3.0</v>
      </c>
      <c r="C168" s="1">
        <v>103.0</v>
      </c>
    </row>
    <row r="169">
      <c r="A169" s="1">
        <v>718.0</v>
      </c>
      <c r="B169" s="1">
        <v>19.0</v>
      </c>
      <c r="C169" s="1">
        <v>103.0</v>
      </c>
    </row>
    <row r="170">
      <c r="A170" s="1">
        <v>719.0</v>
      </c>
      <c r="B170" s="1">
        <v>3.0</v>
      </c>
      <c r="C170" s="1">
        <v>104.0</v>
      </c>
    </row>
    <row r="171">
      <c r="A171" s="1">
        <v>720.0</v>
      </c>
      <c r="B171" s="1">
        <v>27.0</v>
      </c>
      <c r="C171" s="1">
        <v>104.0</v>
      </c>
    </row>
    <row r="172">
      <c r="A172" s="1">
        <v>721.0</v>
      </c>
      <c r="B172" s="1">
        <v>1.0</v>
      </c>
      <c r="C172" s="1">
        <v>105.0</v>
      </c>
    </row>
    <row r="173">
      <c r="A173" s="1">
        <v>722.0</v>
      </c>
      <c r="B173" s="1">
        <v>33.0</v>
      </c>
      <c r="C173" s="1">
        <v>105.0</v>
      </c>
    </row>
    <row r="174">
      <c r="A174" s="1">
        <v>725.0</v>
      </c>
      <c r="B174" s="1">
        <v>3.0</v>
      </c>
      <c r="C174" s="1">
        <v>107.0</v>
      </c>
    </row>
    <row r="175">
      <c r="A175" s="1">
        <v>726.0</v>
      </c>
      <c r="B175" s="1">
        <v>35.0</v>
      </c>
      <c r="C175" s="1">
        <v>107.0</v>
      </c>
    </row>
    <row r="176">
      <c r="A176" s="1">
        <v>727.0</v>
      </c>
      <c r="B176" s="1">
        <v>1.0</v>
      </c>
      <c r="C176" s="1">
        <v>108.0</v>
      </c>
    </row>
    <row r="177">
      <c r="A177" s="1">
        <v>728.0</v>
      </c>
      <c r="B177" s="1">
        <v>21.0</v>
      </c>
      <c r="C177" s="1">
        <v>108.0</v>
      </c>
    </row>
    <row r="178">
      <c r="A178" s="1">
        <v>737.0</v>
      </c>
      <c r="B178" s="1">
        <v>4.0</v>
      </c>
      <c r="C178" s="1">
        <v>113.0</v>
      </c>
    </row>
    <row r="179">
      <c r="A179" s="1">
        <v>738.0</v>
      </c>
      <c r="B179" s="1">
        <v>11.0</v>
      </c>
      <c r="C179" s="1">
        <v>113.0</v>
      </c>
    </row>
    <row r="180">
      <c r="A180" s="1">
        <v>739.0</v>
      </c>
      <c r="B180" s="1">
        <v>2.0</v>
      </c>
      <c r="C180" s="1">
        <v>114.0</v>
      </c>
    </row>
    <row r="181">
      <c r="A181" s="1">
        <v>740.0</v>
      </c>
      <c r="B181" s="1">
        <v>30.0</v>
      </c>
      <c r="C181" s="1">
        <v>114.0</v>
      </c>
    </row>
    <row r="182">
      <c r="A182" s="1">
        <v>741.0</v>
      </c>
      <c r="B182" s="1">
        <v>4.0</v>
      </c>
      <c r="C182" s="1">
        <v>115.0</v>
      </c>
    </row>
    <row r="183">
      <c r="A183" s="1">
        <v>742.0</v>
      </c>
      <c r="B183" s="1">
        <v>20.0</v>
      </c>
      <c r="C183" s="1">
        <v>115.0</v>
      </c>
    </row>
    <row r="184">
      <c r="A184" s="1">
        <v>743.0</v>
      </c>
      <c r="B184" s="1">
        <v>1.0</v>
      </c>
      <c r="C184" s="1">
        <v>116.0</v>
      </c>
    </row>
    <row r="185">
      <c r="A185" s="1">
        <v>744.0</v>
      </c>
      <c r="B185" s="1">
        <v>21.0</v>
      </c>
      <c r="C185" s="1">
        <v>116.0</v>
      </c>
    </row>
    <row r="186">
      <c r="A186" s="1">
        <v>745.0</v>
      </c>
      <c r="B186" s="1">
        <v>2.0</v>
      </c>
      <c r="C186" s="1">
        <v>117.0</v>
      </c>
    </row>
    <row r="187">
      <c r="A187" s="1">
        <v>746.0</v>
      </c>
      <c r="B187" s="1">
        <v>36.0</v>
      </c>
      <c r="C187" s="1">
        <v>117.0</v>
      </c>
    </row>
    <row r="188">
      <c r="A188" s="1">
        <v>747.0</v>
      </c>
      <c r="B188" s="1">
        <v>1.0</v>
      </c>
      <c r="C188" s="1">
        <v>118.0</v>
      </c>
    </row>
    <row r="189">
      <c r="A189" s="1">
        <v>748.0</v>
      </c>
      <c r="B189" s="1">
        <v>21.0</v>
      </c>
      <c r="C189" s="1">
        <v>118.0</v>
      </c>
    </row>
    <row r="190">
      <c r="A190" s="1">
        <v>749.0</v>
      </c>
      <c r="B190" s="1">
        <v>1.0</v>
      </c>
      <c r="C190" s="1">
        <v>119.0</v>
      </c>
    </row>
    <row r="191">
      <c r="A191" s="1">
        <v>750.0</v>
      </c>
      <c r="B191" s="1">
        <v>29.0</v>
      </c>
      <c r="C191" s="1">
        <v>119.0</v>
      </c>
    </row>
    <row r="192">
      <c r="A192" s="1">
        <v>751.0</v>
      </c>
      <c r="B192" s="1">
        <v>1.0</v>
      </c>
      <c r="C192" s="1">
        <v>120.0</v>
      </c>
    </row>
    <row r="193">
      <c r="A193" s="1">
        <v>752.0</v>
      </c>
      <c r="B193" s="1">
        <v>29.0</v>
      </c>
      <c r="C193" s="1">
        <v>120.0</v>
      </c>
    </row>
    <row r="194">
      <c r="A194" s="1">
        <v>755.0</v>
      </c>
      <c r="B194" s="1">
        <v>4.0</v>
      </c>
      <c r="C194" s="1">
        <v>122.0</v>
      </c>
    </row>
    <row r="195">
      <c r="A195" s="1">
        <v>756.0</v>
      </c>
      <c r="B195" s="1">
        <v>16.0</v>
      </c>
      <c r="C195" s="1">
        <v>122.0</v>
      </c>
    </row>
    <row r="196">
      <c r="A196" s="1">
        <v>759.0</v>
      </c>
      <c r="B196" s="1">
        <v>1.0</v>
      </c>
      <c r="C196" s="1">
        <v>124.0</v>
      </c>
    </row>
    <row r="197">
      <c r="A197" s="1">
        <v>760.0</v>
      </c>
      <c r="B197" s="1">
        <v>13.0</v>
      </c>
      <c r="C197" s="1">
        <v>124.0</v>
      </c>
    </row>
    <row r="198">
      <c r="A198" s="1">
        <v>761.0</v>
      </c>
      <c r="B198" s="1">
        <v>2.0</v>
      </c>
      <c r="C198" s="1">
        <v>125.0</v>
      </c>
    </row>
    <row r="199">
      <c r="A199" s="1">
        <v>762.0</v>
      </c>
      <c r="B199" s="1">
        <v>38.0</v>
      </c>
      <c r="C199" s="1">
        <v>125.0</v>
      </c>
    </row>
    <row r="200">
      <c r="A200" s="1">
        <v>767.0</v>
      </c>
      <c r="B200" s="1">
        <v>1.0</v>
      </c>
      <c r="C200" s="1">
        <v>128.0</v>
      </c>
    </row>
    <row r="201">
      <c r="A201" s="1">
        <v>768.0</v>
      </c>
      <c r="B201" s="1">
        <v>21.0</v>
      </c>
      <c r="C201" s="1">
        <v>128.0</v>
      </c>
    </row>
    <row r="202">
      <c r="A202" s="1">
        <v>769.0</v>
      </c>
      <c r="B202" s="1">
        <v>2.0</v>
      </c>
      <c r="C202" s="1">
        <v>129.0</v>
      </c>
    </row>
    <row r="203">
      <c r="A203" s="1">
        <v>770.0</v>
      </c>
      <c r="B203" s="1">
        <v>10.0</v>
      </c>
      <c r="C203" s="1">
        <v>129.0</v>
      </c>
    </row>
    <row r="204">
      <c r="A204" s="1">
        <v>771.0</v>
      </c>
      <c r="B204" s="1">
        <v>1.0</v>
      </c>
      <c r="C204" s="1">
        <v>130.0</v>
      </c>
    </row>
    <row r="205">
      <c r="A205" s="1">
        <v>772.0</v>
      </c>
      <c r="B205" s="1">
        <v>21.0</v>
      </c>
      <c r="C205" s="1">
        <v>130.0</v>
      </c>
    </row>
    <row r="206">
      <c r="A206" s="1">
        <v>777.0</v>
      </c>
      <c r="B206" s="1">
        <v>4.0</v>
      </c>
      <c r="C206" s="1">
        <v>133.0</v>
      </c>
    </row>
    <row r="207">
      <c r="A207" s="1">
        <v>778.0</v>
      </c>
      <c r="B207" s="1">
        <v>32.0</v>
      </c>
      <c r="C207" s="1">
        <v>133.0</v>
      </c>
    </row>
    <row r="208">
      <c r="A208" s="1">
        <v>779.0</v>
      </c>
      <c r="B208" s="1">
        <v>2.0</v>
      </c>
      <c r="C208" s="1">
        <v>134.0</v>
      </c>
    </row>
    <row r="209">
      <c r="A209" s="1">
        <v>780.0</v>
      </c>
      <c r="B209" s="1">
        <v>18.0</v>
      </c>
      <c r="C209" s="1">
        <v>134.0</v>
      </c>
    </row>
    <row r="210">
      <c r="A210" s="1">
        <v>781.0</v>
      </c>
      <c r="B210" s="1">
        <v>2.0</v>
      </c>
      <c r="C210" s="1">
        <v>135.0</v>
      </c>
    </row>
    <row r="211">
      <c r="A211" s="1">
        <v>782.0</v>
      </c>
      <c r="B211" s="1">
        <v>6.0</v>
      </c>
      <c r="C211" s="1">
        <v>135.0</v>
      </c>
    </row>
    <row r="212">
      <c r="A212" s="1">
        <v>785.0</v>
      </c>
      <c r="B212" s="1">
        <v>2.0</v>
      </c>
      <c r="C212" s="1">
        <v>137.0</v>
      </c>
    </row>
    <row r="213">
      <c r="A213" s="1">
        <v>786.0</v>
      </c>
      <c r="B213" s="1">
        <v>36.0</v>
      </c>
      <c r="C213" s="1">
        <v>137.0</v>
      </c>
    </row>
    <row r="214">
      <c r="A214" s="1">
        <v>787.0</v>
      </c>
      <c r="B214" s="1">
        <v>2.0</v>
      </c>
      <c r="C214" s="1">
        <v>138.0</v>
      </c>
    </row>
    <row r="215">
      <c r="A215" s="1">
        <v>788.0</v>
      </c>
      <c r="B215" s="1">
        <v>26.0</v>
      </c>
      <c r="C215" s="1">
        <v>138.0</v>
      </c>
    </row>
    <row r="216">
      <c r="A216" s="1">
        <v>791.0</v>
      </c>
      <c r="B216" s="1">
        <v>2.0</v>
      </c>
      <c r="C216" s="1">
        <v>140.0</v>
      </c>
    </row>
    <row r="217">
      <c r="A217" s="1">
        <v>792.0</v>
      </c>
      <c r="B217" s="1">
        <v>18.0</v>
      </c>
      <c r="C217" s="1">
        <v>140.0</v>
      </c>
    </row>
    <row r="218">
      <c r="A218" s="1">
        <v>793.0</v>
      </c>
      <c r="B218" s="1">
        <v>2.0</v>
      </c>
      <c r="C218" s="1">
        <v>141.0</v>
      </c>
    </row>
    <row r="219">
      <c r="A219" s="1">
        <v>794.0</v>
      </c>
      <c r="B219" s="1">
        <v>26.0</v>
      </c>
      <c r="C219" s="1">
        <v>141.0</v>
      </c>
    </row>
    <row r="220">
      <c r="A220" s="1">
        <v>795.0</v>
      </c>
      <c r="B220" s="1">
        <v>2.0</v>
      </c>
      <c r="C220" s="1">
        <v>142.0</v>
      </c>
    </row>
    <row r="221">
      <c r="A221" s="1">
        <v>796.0</v>
      </c>
      <c r="B221" s="1">
        <v>26.0</v>
      </c>
      <c r="C221" s="1">
        <v>142.0</v>
      </c>
    </row>
    <row r="222">
      <c r="A222" s="1">
        <v>797.0</v>
      </c>
      <c r="B222" s="1">
        <v>2.0</v>
      </c>
      <c r="C222" s="1">
        <v>143.0</v>
      </c>
    </row>
    <row r="223">
      <c r="A223" s="1">
        <v>798.0</v>
      </c>
      <c r="B223" s="1">
        <v>44.0</v>
      </c>
      <c r="C223" s="1">
        <v>143.0</v>
      </c>
    </row>
    <row r="224">
      <c r="A224" s="1">
        <v>799.0</v>
      </c>
      <c r="B224" s="1">
        <v>4.0</v>
      </c>
      <c r="C224" s="1">
        <v>144.0</v>
      </c>
    </row>
    <row r="225">
      <c r="A225" s="1">
        <v>800.0</v>
      </c>
      <c r="B225" s="1">
        <v>16.0</v>
      </c>
      <c r="C225" s="1">
        <v>144.0</v>
      </c>
    </row>
    <row r="226">
      <c r="A226" s="1">
        <v>801.0</v>
      </c>
      <c r="B226" s="1">
        <v>2.0</v>
      </c>
      <c r="C226" s="1">
        <v>145.0</v>
      </c>
    </row>
    <row r="227">
      <c r="A227" s="1">
        <v>802.0</v>
      </c>
      <c r="B227" s="1">
        <v>22.0</v>
      </c>
      <c r="C227" s="1">
        <v>145.0</v>
      </c>
    </row>
    <row r="228">
      <c r="A228" s="1">
        <v>803.0</v>
      </c>
      <c r="B228" s="1">
        <v>2.0</v>
      </c>
      <c r="C228" s="1">
        <v>146.0</v>
      </c>
    </row>
    <row r="229">
      <c r="A229" s="1">
        <v>804.0</v>
      </c>
      <c r="B229" s="1">
        <v>22.0</v>
      </c>
      <c r="C229" s="1">
        <v>146.0</v>
      </c>
    </row>
    <row r="230">
      <c r="A230" s="1">
        <v>805.0</v>
      </c>
      <c r="B230" s="1">
        <v>1.0</v>
      </c>
      <c r="C230" s="1">
        <v>147.0</v>
      </c>
    </row>
    <row r="231">
      <c r="A231" s="1">
        <v>806.0</v>
      </c>
      <c r="B231" s="1">
        <v>33.0</v>
      </c>
      <c r="C231" s="1">
        <v>147.0</v>
      </c>
    </row>
    <row r="232">
      <c r="A232" s="1">
        <v>807.0</v>
      </c>
      <c r="B232" s="1">
        <v>3.0</v>
      </c>
      <c r="C232" s="1">
        <v>148.0</v>
      </c>
    </row>
    <row r="233">
      <c r="A233" s="1">
        <v>808.0</v>
      </c>
      <c r="B233" s="1">
        <v>19.0</v>
      </c>
      <c r="C233" s="1">
        <v>148.0</v>
      </c>
    </row>
    <row r="234">
      <c r="A234" s="1">
        <v>809.0</v>
      </c>
      <c r="B234" s="1">
        <v>2.0</v>
      </c>
      <c r="C234" s="1">
        <v>149.0</v>
      </c>
    </row>
    <row r="235">
      <c r="A235" s="1">
        <v>810.0</v>
      </c>
      <c r="B235" s="1">
        <v>10.0</v>
      </c>
      <c r="C235" s="1">
        <v>149.0</v>
      </c>
    </row>
    <row r="236">
      <c r="A236" s="1">
        <v>811.0</v>
      </c>
      <c r="B236" s="1">
        <v>2.0</v>
      </c>
      <c r="C236" s="1">
        <v>150.0</v>
      </c>
    </row>
    <row r="237">
      <c r="A237" s="1">
        <v>812.0</v>
      </c>
      <c r="B237" s="1">
        <v>22.0</v>
      </c>
      <c r="C237" s="1">
        <v>150.0</v>
      </c>
    </row>
    <row r="238">
      <c r="A238" s="1">
        <v>813.0</v>
      </c>
      <c r="B238" s="1">
        <v>2.0</v>
      </c>
      <c r="C238" s="1">
        <v>151.0</v>
      </c>
    </row>
    <row r="239">
      <c r="A239" s="1">
        <v>814.0</v>
      </c>
      <c r="B239" s="1">
        <v>30.0</v>
      </c>
      <c r="C239" s="1">
        <v>151.0</v>
      </c>
    </row>
    <row r="240">
      <c r="A240" s="1">
        <v>815.0</v>
      </c>
      <c r="B240" s="1">
        <v>2.0</v>
      </c>
      <c r="C240" s="1">
        <v>152.0</v>
      </c>
    </row>
    <row r="241">
      <c r="A241" s="1">
        <v>816.0</v>
      </c>
      <c r="B241" s="1">
        <v>26.0</v>
      </c>
      <c r="C241" s="1">
        <v>152.0</v>
      </c>
    </row>
    <row r="242">
      <c r="A242" s="1">
        <v>819.0</v>
      </c>
      <c r="B242" s="1">
        <v>4.0</v>
      </c>
      <c r="C242" s="1">
        <v>154.0</v>
      </c>
    </row>
    <row r="243">
      <c r="A243" s="1">
        <v>820.0</v>
      </c>
      <c r="B243" s="1">
        <v>24.0</v>
      </c>
      <c r="C243" s="1">
        <v>154.0</v>
      </c>
    </row>
    <row r="244">
      <c r="A244" s="1">
        <v>821.0</v>
      </c>
      <c r="B244" s="1">
        <v>1.0</v>
      </c>
      <c r="C244" s="1">
        <v>155.0</v>
      </c>
    </row>
    <row r="245">
      <c r="A245" s="1">
        <v>822.0</v>
      </c>
      <c r="B245" s="1">
        <v>33.0</v>
      </c>
      <c r="C245" s="1">
        <v>155.0</v>
      </c>
    </row>
    <row r="246">
      <c r="A246" s="1">
        <v>823.0</v>
      </c>
      <c r="B246" s="1">
        <v>2.0</v>
      </c>
      <c r="C246" s="1">
        <v>156.0</v>
      </c>
    </row>
    <row r="247">
      <c r="A247" s="1">
        <v>824.0</v>
      </c>
      <c r="B247" s="1">
        <v>22.0</v>
      </c>
      <c r="C247" s="1">
        <v>156.0</v>
      </c>
    </row>
    <row r="248">
      <c r="A248" s="1">
        <v>825.0</v>
      </c>
      <c r="B248" s="1">
        <v>1.0</v>
      </c>
      <c r="C248" s="1">
        <v>157.0</v>
      </c>
    </row>
    <row r="249">
      <c r="A249" s="1">
        <v>826.0</v>
      </c>
      <c r="B249" s="1">
        <v>33.0</v>
      </c>
      <c r="C249" s="1">
        <v>157.0</v>
      </c>
    </row>
    <row r="250">
      <c r="A250" s="1">
        <v>827.0</v>
      </c>
      <c r="B250" s="1">
        <v>4.0</v>
      </c>
      <c r="C250" s="1">
        <v>158.0</v>
      </c>
    </row>
    <row r="251">
      <c r="A251" s="1">
        <v>828.0</v>
      </c>
      <c r="B251" s="1">
        <v>28.0</v>
      </c>
      <c r="C251" s="1">
        <v>158.0</v>
      </c>
    </row>
    <row r="252">
      <c r="A252" s="1">
        <v>829.0</v>
      </c>
      <c r="B252" s="1">
        <v>1.0</v>
      </c>
      <c r="C252" s="1">
        <v>159.0</v>
      </c>
    </row>
    <row r="253">
      <c r="A253" s="1">
        <v>830.0</v>
      </c>
      <c r="B253" s="1">
        <v>21.0</v>
      </c>
      <c r="C253" s="1">
        <v>159.0</v>
      </c>
    </row>
    <row r="254">
      <c r="A254" s="1">
        <v>831.0</v>
      </c>
      <c r="B254" s="1">
        <v>1.0</v>
      </c>
      <c r="C254" s="1">
        <v>160.0</v>
      </c>
    </row>
    <row r="255">
      <c r="A255" s="1">
        <v>832.0</v>
      </c>
      <c r="B255" s="1">
        <v>25.0</v>
      </c>
      <c r="C255" s="1">
        <v>160.0</v>
      </c>
    </row>
    <row r="256">
      <c r="A256" s="1">
        <v>833.0</v>
      </c>
      <c r="B256" s="1">
        <v>2.0</v>
      </c>
      <c r="C256" s="1">
        <v>161.0</v>
      </c>
    </row>
    <row r="257">
      <c r="A257" s="1">
        <v>834.0</v>
      </c>
      <c r="B257" s="1">
        <v>26.0</v>
      </c>
      <c r="C257" s="1">
        <v>161.0</v>
      </c>
    </row>
    <row r="258">
      <c r="A258" s="1">
        <v>835.0</v>
      </c>
      <c r="B258" s="1">
        <v>3.0</v>
      </c>
      <c r="C258" s="1">
        <v>162.0</v>
      </c>
    </row>
    <row r="259">
      <c r="A259" s="1">
        <v>836.0</v>
      </c>
      <c r="B259" s="1">
        <v>12.0</v>
      </c>
      <c r="C259" s="1">
        <v>162.0</v>
      </c>
    </row>
    <row r="260">
      <c r="A260" s="1">
        <v>839.0</v>
      </c>
      <c r="B260" s="1">
        <v>4.0</v>
      </c>
      <c r="C260" s="1">
        <v>164.0</v>
      </c>
    </row>
    <row r="261">
      <c r="A261" s="1">
        <v>840.0</v>
      </c>
      <c r="B261" s="1">
        <v>34.0</v>
      </c>
      <c r="C261" s="1">
        <v>164.0</v>
      </c>
    </row>
    <row r="262">
      <c r="A262" s="1">
        <v>841.0</v>
      </c>
      <c r="B262" s="1">
        <v>2.0</v>
      </c>
      <c r="C262" s="1">
        <v>165.0</v>
      </c>
    </row>
    <row r="263">
      <c r="A263" s="1">
        <v>842.0</v>
      </c>
      <c r="B263" s="1">
        <v>36.0</v>
      </c>
      <c r="C263" s="1">
        <v>165.0</v>
      </c>
    </row>
    <row r="264">
      <c r="A264" s="1">
        <v>843.0</v>
      </c>
      <c r="B264" s="1">
        <v>2.0</v>
      </c>
      <c r="C264" s="1">
        <v>166.0</v>
      </c>
    </row>
    <row r="265">
      <c r="A265" s="1">
        <v>844.0</v>
      </c>
      <c r="B265" s="1">
        <v>30.0</v>
      </c>
      <c r="C265" s="1">
        <v>166.0</v>
      </c>
    </row>
    <row r="266">
      <c r="A266" s="1">
        <v>845.0</v>
      </c>
      <c r="B266" s="1">
        <v>2.0</v>
      </c>
      <c r="C266" s="1">
        <v>167.0</v>
      </c>
    </row>
    <row r="267">
      <c r="A267" s="1">
        <v>846.0</v>
      </c>
      <c r="B267" s="1">
        <v>18.0</v>
      </c>
      <c r="C267" s="1">
        <v>167.0</v>
      </c>
    </row>
    <row r="268">
      <c r="A268" s="1">
        <v>849.0</v>
      </c>
      <c r="B268" s="1">
        <v>2.0</v>
      </c>
      <c r="C268" s="1">
        <v>169.0</v>
      </c>
    </row>
    <row r="269">
      <c r="A269" s="1">
        <v>850.0</v>
      </c>
      <c r="B269" s="1">
        <v>36.0</v>
      </c>
      <c r="C269" s="1">
        <v>169.0</v>
      </c>
    </row>
    <row r="270">
      <c r="A270" s="1">
        <v>851.0</v>
      </c>
      <c r="B270" s="1">
        <v>2.0</v>
      </c>
      <c r="C270" s="1">
        <v>170.0</v>
      </c>
    </row>
    <row r="271">
      <c r="A271" s="1">
        <v>852.0</v>
      </c>
      <c r="B271" s="1">
        <v>14.0</v>
      </c>
      <c r="C271" s="1">
        <v>170.0</v>
      </c>
    </row>
    <row r="272">
      <c r="A272" s="1">
        <v>853.0</v>
      </c>
      <c r="B272" s="1">
        <v>2.0</v>
      </c>
      <c r="C272" s="1">
        <v>171.0</v>
      </c>
    </row>
    <row r="273">
      <c r="A273" s="1">
        <v>854.0</v>
      </c>
      <c r="B273" s="1">
        <v>18.0</v>
      </c>
      <c r="C273" s="1">
        <v>171.0</v>
      </c>
    </row>
    <row r="274">
      <c r="A274" s="1">
        <v>855.0</v>
      </c>
      <c r="B274" s="1">
        <v>1.0</v>
      </c>
      <c r="C274" s="1">
        <v>172.0</v>
      </c>
    </row>
    <row r="275">
      <c r="A275" s="1">
        <v>856.0</v>
      </c>
      <c r="B275" s="1">
        <v>21.0</v>
      </c>
      <c r="C275" s="1">
        <v>172.0</v>
      </c>
    </row>
    <row r="276">
      <c r="A276" s="1">
        <v>857.0</v>
      </c>
      <c r="B276" s="1">
        <v>2.0</v>
      </c>
      <c r="C276" s="1">
        <v>173.0</v>
      </c>
    </row>
    <row r="277">
      <c r="A277" s="1">
        <v>858.0</v>
      </c>
      <c r="B277" s="1">
        <v>26.0</v>
      </c>
      <c r="C277" s="1">
        <v>173.0</v>
      </c>
    </row>
    <row r="278">
      <c r="A278" s="1">
        <v>859.0</v>
      </c>
      <c r="B278" s="1">
        <v>2.0</v>
      </c>
      <c r="C278" s="1">
        <v>174.0</v>
      </c>
    </row>
    <row r="279">
      <c r="A279" s="1">
        <v>860.0</v>
      </c>
      <c r="B279" s="1">
        <v>30.0</v>
      </c>
      <c r="C279" s="1">
        <v>174.0</v>
      </c>
    </row>
    <row r="280">
      <c r="A280" s="1">
        <v>861.0</v>
      </c>
      <c r="B280" s="1">
        <v>1.0</v>
      </c>
      <c r="C280" s="1">
        <v>175.0</v>
      </c>
    </row>
    <row r="281">
      <c r="A281" s="1">
        <v>862.0</v>
      </c>
      <c r="B281" s="1">
        <v>25.0</v>
      </c>
      <c r="C281" s="1">
        <v>175.0</v>
      </c>
    </row>
    <row r="282">
      <c r="A282" s="1">
        <v>863.0</v>
      </c>
      <c r="B282" s="1">
        <v>2.0</v>
      </c>
      <c r="C282" s="1">
        <v>176.0</v>
      </c>
    </row>
    <row r="283">
      <c r="A283" s="1">
        <v>864.0</v>
      </c>
      <c r="B283" s="1">
        <v>44.0</v>
      </c>
      <c r="C283" s="1">
        <v>176.0</v>
      </c>
    </row>
    <row r="284">
      <c r="A284" s="1">
        <v>865.0</v>
      </c>
      <c r="B284" s="1">
        <v>1.0</v>
      </c>
      <c r="C284" s="1">
        <v>177.0</v>
      </c>
    </row>
    <row r="285">
      <c r="A285" s="1">
        <v>866.0</v>
      </c>
      <c r="B285" s="1">
        <v>21.0</v>
      </c>
      <c r="C285" s="1">
        <v>177.0</v>
      </c>
    </row>
    <row r="286">
      <c r="A286" s="1">
        <v>867.0</v>
      </c>
      <c r="B286" s="1">
        <v>2.0</v>
      </c>
      <c r="C286" s="1">
        <v>178.0</v>
      </c>
    </row>
    <row r="287">
      <c r="A287" s="1">
        <v>868.0</v>
      </c>
      <c r="B287" s="1">
        <v>38.0</v>
      </c>
      <c r="C287" s="1">
        <v>178.0</v>
      </c>
    </row>
    <row r="288">
      <c r="A288" s="1">
        <v>869.0</v>
      </c>
      <c r="B288" s="1">
        <v>2.0</v>
      </c>
      <c r="C288" s="1">
        <v>179.0</v>
      </c>
    </row>
    <row r="289">
      <c r="A289" s="1">
        <v>870.0</v>
      </c>
      <c r="B289" s="1">
        <v>36.0</v>
      </c>
      <c r="C289" s="1">
        <v>179.0</v>
      </c>
    </row>
    <row r="290">
      <c r="A290" s="1">
        <v>871.0</v>
      </c>
      <c r="B290" s="1">
        <v>2.0</v>
      </c>
      <c r="C290" s="1">
        <v>180.0</v>
      </c>
    </row>
    <row r="291">
      <c r="A291" s="1">
        <v>872.0</v>
      </c>
      <c r="B291" s="1">
        <v>26.0</v>
      </c>
      <c r="C291" s="1">
        <v>180.0</v>
      </c>
    </row>
    <row r="292">
      <c r="A292" s="1">
        <v>873.0</v>
      </c>
      <c r="B292" s="1">
        <v>4.0</v>
      </c>
      <c r="C292" s="1">
        <v>181.0</v>
      </c>
    </row>
    <row r="293">
      <c r="A293" s="1">
        <v>874.0</v>
      </c>
      <c r="B293" s="1">
        <v>32.0</v>
      </c>
      <c r="C293" s="1">
        <v>181.0</v>
      </c>
    </row>
    <row r="294">
      <c r="A294" s="1">
        <v>875.0</v>
      </c>
      <c r="B294" s="1">
        <v>4.0</v>
      </c>
      <c r="C294" s="1">
        <v>182.0</v>
      </c>
    </row>
    <row r="295">
      <c r="A295" s="1">
        <v>876.0</v>
      </c>
      <c r="B295" s="1">
        <v>24.0</v>
      </c>
      <c r="C295" s="1">
        <v>182.0</v>
      </c>
    </row>
    <row r="296">
      <c r="A296" s="1">
        <v>877.0</v>
      </c>
      <c r="B296" s="1">
        <v>2.0</v>
      </c>
      <c r="C296" s="1">
        <v>183.0</v>
      </c>
    </row>
    <row r="297">
      <c r="A297" s="1">
        <v>878.0</v>
      </c>
      <c r="B297" s="1">
        <v>36.0</v>
      </c>
      <c r="C297" s="1">
        <v>183.0</v>
      </c>
    </row>
    <row r="298">
      <c r="A298" s="1">
        <v>879.0</v>
      </c>
      <c r="B298" s="1">
        <v>4.0</v>
      </c>
      <c r="C298" s="1">
        <v>184.0</v>
      </c>
    </row>
    <row r="299">
      <c r="A299" s="1">
        <v>880.0</v>
      </c>
      <c r="B299" s="1">
        <v>20.0</v>
      </c>
      <c r="C299" s="1">
        <v>184.0</v>
      </c>
    </row>
    <row r="300">
      <c r="A300" s="1">
        <v>881.0</v>
      </c>
      <c r="B300" s="1">
        <v>2.0</v>
      </c>
      <c r="C300" s="1">
        <v>185.0</v>
      </c>
    </row>
    <row r="301">
      <c r="A301" s="1">
        <v>882.0</v>
      </c>
      <c r="B301" s="1">
        <v>26.0</v>
      </c>
      <c r="C301" s="1">
        <v>185.0</v>
      </c>
    </row>
    <row r="302">
      <c r="A302" s="1">
        <v>883.0</v>
      </c>
      <c r="B302" s="1">
        <v>3.0</v>
      </c>
      <c r="C302" s="1">
        <v>186.0</v>
      </c>
    </row>
    <row r="303">
      <c r="A303" s="1">
        <v>884.0</v>
      </c>
      <c r="B303" s="1">
        <v>23.0</v>
      </c>
      <c r="C303" s="1">
        <v>186.0</v>
      </c>
    </row>
    <row r="304">
      <c r="A304" s="1">
        <v>885.0</v>
      </c>
      <c r="B304" s="1">
        <v>3.0</v>
      </c>
      <c r="C304" s="1">
        <v>187.0</v>
      </c>
    </row>
    <row r="305">
      <c r="A305" s="1">
        <v>886.0</v>
      </c>
      <c r="B305" s="1">
        <v>15.0</v>
      </c>
      <c r="C305" s="1">
        <v>187.0</v>
      </c>
    </row>
    <row r="306">
      <c r="A306" s="1">
        <v>887.0</v>
      </c>
      <c r="B306" s="1">
        <v>1.0</v>
      </c>
      <c r="C306" s="1">
        <v>188.0</v>
      </c>
    </row>
    <row r="307">
      <c r="A307" s="1">
        <v>888.0</v>
      </c>
      <c r="B307" s="1">
        <v>29.0</v>
      </c>
      <c r="C307" s="1">
        <v>188.0</v>
      </c>
    </row>
    <row r="308">
      <c r="A308" s="1">
        <v>889.0</v>
      </c>
      <c r="B308" s="1">
        <v>1.0</v>
      </c>
      <c r="C308" s="1">
        <v>189.0</v>
      </c>
    </row>
    <row r="309">
      <c r="A309" s="1">
        <v>890.0</v>
      </c>
      <c r="B309" s="1">
        <v>29.0</v>
      </c>
      <c r="C309" s="1">
        <v>189.0</v>
      </c>
    </row>
    <row r="310">
      <c r="A310" s="1">
        <v>891.0</v>
      </c>
      <c r="B310" s="1">
        <v>2.0</v>
      </c>
      <c r="C310" s="1">
        <v>190.0</v>
      </c>
    </row>
    <row r="311">
      <c r="A311" s="1">
        <v>892.0</v>
      </c>
      <c r="B311" s="1">
        <v>30.0</v>
      </c>
      <c r="C311" s="1">
        <v>190.0</v>
      </c>
    </row>
    <row r="312">
      <c r="A312" s="1">
        <v>893.0</v>
      </c>
      <c r="B312" s="1">
        <v>2.0</v>
      </c>
      <c r="C312" s="1">
        <v>191.0</v>
      </c>
    </row>
    <row r="313">
      <c r="A313" s="1">
        <v>894.0</v>
      </c>
      <c r="B313" s="1">
        <v>38.0</v>
      </c>
      <c r="C313" s="1">
        <v>191.0</v>
      </c>
    </row>
    <row r="314">
      <c r="A314" s="1">
        <v>895.0</v>
      </c>
      <c r="B314" s="1">
        <v>1.0</v>
      </c>
      <c r="C314" s="1">
        <v>192.0</v>
      </c>
    </row>
    <row r="315">
      <c r="A315" s="1">
        <v>896.0</v>
      </c>
      <c r="B315" s="1">
        <v>29.0</v>
      </c>
      <c r="C315" s="1">
        <v>192.0</v>
      </c>
    </row>
    <row r="316">
      <c r="A316" s="1">
        <v>897.0</v>
      </c>
      <c r="B316" s="1">
        <v>1.0</v>
      </c>
      <c r="C316" s="1">
        <v>193.0</v>
      </c>
    </row>
    <row r="317">
      <c r="A317" s="1">
        <v>898.0</v>
      </c>
      <c r="B317" s="1">
        <v>13.0</v>
      </c>
      <c r="C317" s="1">
        <v>193.0</v>
      </c>
    </row>
    <row r="318">
      <c r="A318" s="1">
        <v>899.0</v>
      </c>
      <c r="B318" s="1">
        <v>2.0</v>
      </c>
      <c r="C318" s="1">
        <v>194.0</v>
      </c>
    </row>
    <row r="319">
      <c r="A319" s="1">
        <v>900.0</v>
      </c>
      <c r="B319" s="1">
        <v>30.0</v>
      </c>
      <c r="C319" s="1">
        <v>194.0</v>
      </c>
    </row>
    <row r="320">
      <c r="A320" s="1">
        <v>901.0</v>
      </c>
      <c r="B320" s="1">
        <v>2.0</v>
      </c>
      <c r="C320" s="1">
        <v>195.0</v>
      </c>
    </row>
    <row r="321">
      <c r="A321" s="1">
        <v>902.0</v>
      </c>
      <c r="B321" s="1">
        <v>14.0</v>
      </c>
      <c r="C321" s="1">
        <v>195.0</v>
      </c>
    </row>
    <row r="322">
      <c r="A322" s="1">
        <v>903.0</v>
      </c>
      <c r="B322" s="1">
        <v>1.0</v>
      </c>
      <c r="C322" s="1">
        <v>196.0</v>
      </c>
    </row>
    <row r="323">
      <c r="A323" s="1">
        <v>904.0</v>
      </c>
      <c r="B323" s="1">
        <v>17.0</v>
      </c>
      <c r="C323" s="1">
        <v>196.0</v>
      </c>
    </row>
    <row r="324">
      <c r="A324" s="1">
        <v>905.0</v>
      </c>
      <c r="B324" s="1">
        <v>1.0</v>
      </c>
      <c r="C324" s="1">
        <v>197.0</v>
      </c>
    </row>
    <row r="325">
      <c r="A325" s="1">
        <v>906.0</v>
      </c>
      <c r="B325" s="1">
        <v>17.0</v>
      </c>
      <c r="C325" s="1">
        <v>197.0</v>
      </c>
    </row>
    <row r="326">
      <c r="A326" s="1">
        <v>909.0</v>
      </c>
      <c r="B326" s="1">
        <v>2.0</v>
      </c>
      <c r="C326" s="1">
        <v>199.0</v>
      </c>
    </row>
    <row r="327">
      <c r="A327" s="1">
        <v>910.0</v>
      </c>
      <c r="B327" s="1">
        <v>36.0</v>
      </c>
      <c r="C327" s="1">
        <v>199.0</v>
      </c>
    </row>
    <row r="328">
      <c r="A328" s="1">
        <v>911.0</v>
      </c>
      <c r="B328" s="1">
        <v>2.0</v>
      </c>
      <c r="C328" s="1">
        <v>200.0</v>
      </c>
    </row>
    <row r="329">
      <c r="A329" s="1">
        <v>912.0</v>
      </c>
      <c r="B329" s="1">
        <v>36.0</v>
      </c>
      <c r="C329" s="1">
        <v>200.0</v>
      </c>
    </row>
    <row r="330">
      <c r="A330" s="1">
        <v>913.0</v>
      </c>
      <c r="B330" s="1">
        <v>4.0</v>
      </c>
      <c r="C330" s="1">
        <v>201.0</v>
      </c>
    </row>
    <row r="331">
      <c r="A331" s="1">
        <v>914.0</v>
      </c>
      <c r="B331" s="1">
        <v>20.0</v>
      </c>
      <c r="C331" s="1">
        <v>201.0</v>
      </c>
    </row>
    <row r="332">
      <c r="A332" s="1">
        <v>915.0</v>
      </c>
      <c r="B332" s="1">
        <v>3.0</v>
      </c>
      <c r="C332" s="1">
        <v>202.0</v>
      </c>
    </row>
    <row r="333">
      <c r="A333" s="1">
        <v>916.0</v>
      </c>
      <c r="B333" s="1">
        <v>15.0</v>
      </c>
      <c r="C333" s="1">
        <v>202.0</v>
      </c>
    </row>
    <row r="334">
      <c r="A334" s="1">
        <v>917.0</v>
      </c>
      <c r="B334" s="1">
        <v>2.0</v>
      </c>
      <c r="C334" s="1">
        <v>203.0</v>
      </c>
    </row>
    <row r="335">
      <c r="A335" s="1">
        <v>918.0</v>
      </c>
      <c r="B335" s="1">
        <v>26.0</v>
      </c>
      <c r="C335" s="1">
        <v>203.0</v>
      </c>
    </row>
    <row r="336">
      <c r="A336" s="1">
        <v>923.0</v>
      </c>
      <c r="B336" s="1">
        <v>3.0</v>
      </c>
      <c r="C336" s="1">
        <v>206.0</v>
      </c>
    </row>
    <row r="337">
      <c r="A337" s="1">
        <v>924.0</v>
      </c>
      <c r="B337" s="1">
        <v>19.0</v>
      </c>
      <c r="C337" s="1">
        <v>206.0</v>
      </c>
    </row>
    <row r="338">
      <c r="A338" s="1">
        <v>929.0</v>
      </c>
      <c r="B338" s="1">
        <v>2.0</v>
      </c>
      <c r="C338" s="1">
        <v>209.0</v>
      </c>
    </row>
    <row r="339">
      <c r="A339" s="1">
        <v>930.0</v>
      </c>
      <c r="B339" s="1">
        <v>26.0</v>
      </c>
      <c r="C339" s="1">
        <v>209.0</v>
      </c>
    </row>
    <row r="340">
      <c r="A340" s="1">
        <v>931.0</v>
      </c>
      <c r="B340" s="1">
        <v>2.0</v>
      </c>
      <c r="C340" s="1">
        <v>210.0</v>
      </c>
    </row>
    <row r="341">
      <c r="A341" s="1">
        <v>932.0</v>
      </c>
      <c r="B341" s="1">
        <v>10.0</v>
      </c>
      <c r="C341" s="1">
        <v>210.0</v>
      </c>
    </row>
    <row r="342">
      <c r="A342" s="1">
        <v>933.0</v>
      </c>
      <c r="B342" s="1">
        <v>2.0</v>
      </c>
      <c r="C342" s="1">
        <v>211.0</v>
      </c>
    </row>
    <row r="343">
      <c r="A343" s="1">
        <v>934.0</v>
      </c>
      <c r="B343" s="1">
        <v>22.0</v>
      </c>
      <c r="C343" s="1">
        <v>211.0</v>
      </c>
    </row>
    <row r="344">
      <c r="A344" s="1">
        <v>935.0</v>
      </c>
      <c r="B344" s="1">
        <v>2.0</v>
      </c>
      <c r="C344" s="1">
        <v>212.0</v>
      </c>
    </row>
    <row r="345">
      <c r="A345" s="1">
        <v>936.0</v>
      </c>
      <c r="B345" s="1">
        <v>18.0</v>
      </c>
      <c r="C345" s="1">
        <v>212.0</v>
      </c>
    </row>
    <row r="346">
      <c r="A346" s="1">
        <v>937.0</v>
      </c>
      <c r="B346" s="1">
        <v>2.0</v>
      </c>
      <c r="C346" s="1">
        <v>213.0</v>
      </c>
    </row>
    <row r="347">
      <c r="A347" s="1">
        <v>938.0</v>
      </c>
      <c r="B347" s="1">
        <v>18.0</v>
      </c>
      <c r="C347" s="1">
        <v>213.0</v>
      </c>
    </row>
    <row r="348">
      <c r="A348" s="1">
        <v>939.0</v>
      </c>
      <c r="B348" s="1">
        <v>2.0</v>
      </c>
      <c r="C348" s="1">
        <v>214.0</v>
      </c>
    </row>
    <row r="349">
      <c r="A349" s="1">
        <v>940.0</v>
      </c>
      <c r="B349" s="1">
        <v>22.0</v>
      </c>
      <c r="C349" s="1">
        <v>214.0</v>
      </c>
    </row>
    <row r="350">
      <c r="A350" s="1">
        <v>951.0</v>
      </c>
      <c r="B350" s="1">
        <v>4.0</v>
      </c>
      <c r="C350" s="1">
        <v>220.0</v>
      </c>
    </row>
    <row r="351">
      <c r="A351" s="1">
        <v>952.0</v>
      </c>
      <c r="B351" s="1">
        <v>24.0</v>
      </c>
      <c r="C351" s="1">
        <v>220.0</v>
      </c>
    </row>
    <row r="352">
      <c r="A352" s="1">
        <v>953.0</v>
      </c>
      <c r="B352" s="1">
        <v>3.0</v>
      </c>
      <c r="C352" s="1">
        <v>221.0</v>
      </c>
    </row>
    <row r="353">
      <c r="A353" s="1">
        <v>954.0</v>
      </c>
      <c r="B353" s="1">
        <v>39.0</v>
      </c>
      <c r="C353" s="1">
        <v>221.0</v>
      </c>
    </row>
    <row r="354">
      <c r="A354" s="1">
        <v>955.0</v>
      </c>
      <c r="B354" s="1">
        <v>1.0</v>
      </c>
      <c r="C354" s="1">
        <v>222.0</v>
      </c>
    </row>
    <row r="355">
      <c r="A355" s="1">
        <v>956.0</v>
      </c>
      <c r="B355" s="1">
        <v>17.0</v>
      </c>
      <c r="C355" s="1">
        <v>222.0</v>
      </c>
    </row>
    <row r="356">
      <c r="A356" s="1">
        <v>957.0</v>
      </c>
      <c r="B356" s="1">
        <v>4.0</v>
      </c>
      <c r="C356" s="1">
        <v>223.0</v>
      </c>
    </row>
    <row r="357">
      <c r="A357" s="1">
        <v>958.0</v>
      </c>
      <c r="B357" s="1">
        <v>24.0</v>
      </c>
      <c r="C357" s="1">
        <v>223.0</v>
      </c>
    </row>
    <row r="358">
      <c r="A358" s="1">
        <v>959.0</v>
      </c>
      <c r="B358" s="1">
        <v>3.0</v>
      </c>
      <c r="C358" s="1">
        <v>224.0</v>
      </c>
    </row>
    <row r="359">
      <c r="A359" s="1">
        <v>960.0</v>
      </c>
      <c r="B359" s="1">
        <v>12.0</v>
      </c>
      <c r="C359" s="1">
        <v>224.0</v>
      </c>
    </row>
    <row r="360">
      <c r="A360" s="1">
        <v>963.0</v>
      </c>
      <c r="B360" s="1">
        <v>1.0</v>
      </c>
      <c r="C360" s="1">
        <v>226.0</v>
      </c>
    </row>
    <row r="361">
      <c r="A361" s="1">
        <v>964.0</v>
      </c>
      <c r="B361" s="1">
        <v>25.0</v>
      </c>
      <c r="C361" s="1">
        <v>226.0</v>
      </c>
    </row>
    <row r="362">
      <c r="A362" s="1">
        <v>967.0</v>
      </c>
      <c r="B362" s="1">
        <v>4.0</v>
      </c>
      <c r="C362" s="1">
        <v>228.0</v>
      </c>
    </row>
    <row r="363">
      <c r="A363" s="1">
        <v>968.0</v>
      </c>
      <c r="B363" s="1">
        <v>34.0</v>
      </c>
      <c r="C363" s="1">
        <v>228.0</v>
      </c>
    </row>
    <row r="364">
      <c r="A364" s="1">
        <v>969.0</v>
      </c>
      <c r="B364" s="1">
        <v>3.0</v>
      </c>
      <c r="C364" s="1">
        <v>229.0</v>
      </c>
    </row>
    <row r="365">
      <c r="A365" s="1">
        <v>970.0</v>
      </c>
      <c r="B365" s="1">
        <v>19.0</v>
      </c>
      <c r="C365" s="1">
        <v>229.0</v>
      </c>
    </row>
    <row r="366">
      <c r="A366" s="1">
        <v>971.0</v>
      </c>
      <c r="B366" s="1">
        <v>3.0</v>
      </c>
      <c r="C366" s="1">
        <v>230.0</v>
      </c>
    </row>
    <row r="367">
      <c r="A367" s="1">
        <v>972.0</v>
      </c>
      <c r="B367" s="1">
        <v>27.0</v>
      </c>
      <c r="C367" s="1">
        <v>230.0</v>
      </c>
    </row>
    <row r="368">
      <c r="A368" s="1">
        <v>973.0</v>
      </c>
      <c r="B368" s="1">
        <v>1.0</v>
      </c>
      <c r="C368" s="1">
        <v>231.0</v>
      </c>
    </row>
    <row r="369">
      <c r="A369" s="1">
        <v>974.0</v>
      </c>
      <c r="B369" s="1">
        <v>13.0</v>
      </c>
      <c r="C369" s="1">
        <v>231.0</v>
      </c>
    </row>
    <row r="370">
      <c r="A370" s="1">
        <v>975.0</v>
      </c>
      <c r="B370" s="1">
        <v>2.0</v>
      </c>
      <c r="C370" s="1">
        <v>232.0</v>
      </c>
    </row>
    <row r="371">
      <c r="A371" s="1">
        <v>976.0</v>
      </c>
      <c r="B371" s="1">
        <v>26.0</v>
      </c>
      <c r="C371" s="1">
        <v>232.0</v>
      </c>
    </row>
    <row r="372">
      <c r="A372" s="1">
        <v>979.0</v>
      </c>
      <c r="B372" s="1">
        <v>4.0</v>
      </c>
      <c r="C372" s="1">
        <v>234.0</v>
      </c>
    </row>
    <row r="373">
      <c r="A373" s="1">
        <v>980.0</v>
      </c>
      <c r="B373" s="1">
        <v>11.0</v>
      </c>
      <c r="C373" s="1">
        <v>234.0</v>
      </c>
    </row>
    <row r="374">
      <c r="A374" s="1">
        <v>981.0</v>
      </c>
      <c r="B374" s="1">
        <v>3.0</v>
      </c>
      <c r="C374" s="1">
        <v>235.0</v>
      </c>
    </row>
    <row r="375">
      <c r="A375" s="1">
        <v>982.0</v>
      </c>
      <c r="B375" s="1">
        <v>19.0</v>
      </c>
      <c r="C375" s="1">
        <v>235.0</v>
      </c>
    </row>
    <row r="376">
      <c r="A376" s="1">
        <v>987.0</v>
      </c>
      <c r="B376" s="1">
        <v>3.0</v>
      </c>
      <c r="C376" s="1">
        <v>238.0</v>
      </c>
    </row>
    <row r="377">
      <c r="A377" s="1">
        <v>988.0</v>
      </c>
      <c r="B377" s="1">
        <v>23.0</v>
      </c>
      <c r="C377" s="1">
        <v>238.0</v>
      </c>
    </row>
    <row r="378">
      <c r="A378" s="1">
        <v>989.0</v>
      </c>
      <c r="B378" s="1">
        <v>2.0</v>
      </c>
      <c r="C378" s="1">
        <v>239.0</v>
      </c>
    </row>
    <row r="379">
      <c r="A379" s="1">
        <v>990.0</v>
      </c>
      <c r="B379" s="1">
        <v>18.0</v>
      </c>
      <c r="C379" s="1">
        <v>239.0</v>
      </c>
    </row>
    <row r="380">
      <c r="A380" s="1">
        <v>995.0</v>
      </c>
      <c r="B380" s="1">
        <v>2.0</v>
      </c>
      <c r="C380" s="1">
        <v>242.0</v>
      </c>
    </row>
    <row r="381">
      <c r="A381" s="1">
        <v>996.0</v>
      </c>
      <c r="B381" s="1">
        <v>22.0</v>
      </c>
      <c r="C381" s="1">
        <v>242.0</v>
      </c>
    </row>
    <row r="382">
      <c r="A382" s="1">
        <v>997.0</v>
      </c>
      <c r="B382" s="1">
        <v>1.0</v>
      </c>
      <c r="C382" s="1">
        <v>243.0</v>
      </c>
    </row>
    <row r="383">
      <c r="A383" s="1">
        <v>998.0</v>
      </c>
      <c r="B383" s="1">
        <v>21.0</v>
      </c>
      <c r="C383" s="1">
        <v>243.0</v>
      </c>
    </row>
    <row r="384">
      <c r="A384" s="1">
        <v>1001.0</v>
      </c>
      <c r="B384" s="1">
        <v>1.0</v>
      </c>
      <c r="C384" s="1">
        <v>245.0</v>
      </c>
    </row>
    <row r="385">
      <c r="A385" s="1">
        <v>1002.0</v>
      </c>
      <c r="B385" s="1">
        <v>17.0</v>
      </c>
      <c r="C385" s="1">
        <v>245.0</v>
      </c>
    </row>
    <row r="386">
      <c r="A386" s="1">
        <v>1003.0</v>
      </c>
      <c r="B386" s="1">
        <v>1.0</v>
      </c>
      <c r="C386" s="1">
        <v>246.0</v>
      </c>
    </row>
    <row r="387">
      <c r="A387" s="1">
        <v>1004.0</v>
      </c>
      <c r="B387" s="1">
        <v>21.0</v>
      </c>
      <c r="C387" s="1">
        <v>246.0</v>
      </c>
    </row>
    <row r="388">
      <c r="A388" s="1">
        <v>1005.0</v>
      </c>
      <c r="B388" s="1">
        <v>2.0</v>
      </c>
      <c r="C388" s="1">
        <v>247.0</v>
      </c>
    </row>
    <row r="389">
      <c r="A389" s="1">
        <v>1006.0</v>
      </c>
      <c r="B389" s="1">
        <v>22.0</v>
      </c>
      <c r="C389" s="1">
        <v>247.0</v>
      </c>
    </row>
    <row r="390">
      <c r="A390" s="1">
        <v>1007.0</v>
      </c>
      <c r="B390" s="1">
        <v>3.0</v>
      </c>
      <c r="C390" s="1">
        <v>248.0</v>
      </c>
    </row>
    <row r="391">
      <c r="A391" s="1">
        <v>1008.0</v>
      </c>
      <c r="B391" s="1">
        <v>19.0</v>
      </c>
      <c r="C391" s="1">
        <v>248.0</v>
      </c>
    </row>
    <row r="392">
      <c r="A392" s="1">
        <v>1009.0</v>
      </c>
      <c r="B392" s="1">
        <v>2.0</v>
      </c>
      <c r="C392" s="1">
        <v>249.0</v>
      </c>
    </row>
    <row r="393">
      <c r="A393" s="1">
        <v>1010.0</v>
      </c>
      <c r="B393" s="1">
        <v>26.0</v>
      </c>
      <c r="C393" s="1">
        <v>249.0</v>
      </c>
    </row>
    <row r="394">
      <c r="A394" s="1">
        <v>1011.0</v>
      </c>
      <c r="B394" s="1">
        <v>2.0</v>
      </c>
      <c r="C394" s="1">
        <v>250.0</v>
      </c>
    </row>
    <row r="395">
      <c r="A395" s="1">
        <v>1012.0</v>
      </c>
      <c r="B395" s="1">
        <v>18.0</v>
      </c>
      <c r="C395" s="1">
        <v>250.0</v>
      </c>
    </row>
    <row r="396">
      <c r="A396" s="1">
        <v>1017.0</v>
      </c>
      <c r="B396" s="1">
        <v>2.0</v>
      </c>
      <c r="C396" s="1">
        <v>253.0</v>
      </c>
    </row>
    <row r="397">
      <c r="A397" s="1">
        <v>1018.0</v>
      </c>
      <c r="B397" s="1">
        <v>18.0</v>
      </c>
      <c r="C397" s="1">
        <v>253.0</v>
      </c>
    </row>
    <row r="398">
      <c r="A398" s="1">
        <v>1021.0</v>
      </c>
      <c r="B398" s="1">
        <v>2.0</v>
      </c>
      <c r="C398" s="1">
        <v>255.0</v>
      </c>
    </row>
    <row r="399">
      <c r="A399" s="1">
        <v>1022.0</v>
      </c>
      <c r="B399" s="1">
        <v>18.0</v>
      </c>
      <c r="C399" s="1">
        <v>255.0</v>
      </c>
    </row>
    <row r="400">
      <c r="A400" s="1">
        <v>1025.0</v>
      </c>
      <c r="B400" s="1">
        <v>3.0</v>
      </c>
      <c r="C400" s="1">
        <v>257.0</v>
      </c>
    </row>
    <row r="401">
      <c r="A401" s="1">
        <v>1026.0</v>
      </c>
      <c r="B401" s="1">
        <v>12.0</v>
      </c>
      <c r="C401" s="1">
        <v>257.0</v>
      </c>
    </row>
    <row r="402">
      <c r="A402" s="1">
        <v>1027.0</v>
      </c>
      <c r="B402" s="1">
        <v>1.0</v>
      </c>
      <c r="C402" s="1">
        <v>258.0</v>
      </c>
    </row>
    <row r="403">
      <c r="A403" s="1">
        <v>1028.0</v>
      </c>
      <c r="B403" s="1">
        <v>21.0</v>
      </c>
      <c r="C403" s="1">
        <v>258.0</v>
      </c>
    </row>
    <row r="404">
      <c r="A404" s="1">
        <v>1029.0</v>
      </c>
      <c r="B404" s="1">
        <v>4.0</v>
      </c>
      <c r="C404" s="1">
        <v>259.0</v>
      </c>
    </row>
    <row r="405">
      <c r="A405" s="1">
        <v>1030.0</v>
      </c>
      <c r="B405" s="1">
        <v>7.0</v>
      </c>
      <c r="C405" s="1">
        <v>259.0</v>
      </c>
    </row>
    <row r="406">
      <c r="A406" s="1">
        <v>1031.0</v>
      </c>
      <c r="B406" s="1">
        <v>2.0</v>
      </c>
      <c r="C406" s="1">
        <v>260.0</v>
      </c>
    </row>
    <row r="407">
      <c r="A407" s="1">
        <v>1032.0</v>
      </c>
      <c r="B407" s="1">
        <v>26.0</v>
      </c>
      <c r="C407" s="1">
        <v>260.0</v>
      </c>
    </row>
    <row r="408">
      <c r="A408" s="1">
        <v>1033.0</v>
      </c>
      <c r="B408" s="1">
        <v>2.0</v>
      </c>
      <c r="C408" s="1">
        <v>261.0</v>
      </c>
    </row>
    <row r="409">
      <c r="A409" s="1">
        <v>1034.0</v>
      </c>
      <c r="B409" s="1">
        <v>30.0</v>
      </c>
      <c r="C409" s="1">
        <v>261.0</v>
      </c>
    </row>
    <row r="410">
      <c r="A410" s="1">
        <v>1037.0</v>
      </c>
      <c r="B410" s="1">
        <v>4.0</v>
      </c>
      <c r="C410" s="1">
        <v>262.0</v>
      </c>
    </row>
    <row r="411">
      <c r="A411" s="1">
        <v>1038.0</v>
      </c>
      <c r="B411" s="1">
        <v>28.0</v>
      </c>
      <c r="C411" s="1">
        <v>262.0</v>
      </c>
    </row>
    <row r="412">
      <c r="A412" s="1">
        <v>1039.0</v>
      </c>
      <c r="B412" s="1">
        <v>2.0</v>
      </c>
      <c r="C412" s="1">
        <v>106.0</v>
      </c>
    </row>
    <row r="413">
      <c r="A413" s="1">
        <v>1040.0</v>
      </c>
      <c r="B413" s="1">
        <v>36.0</v>
      </c>
      <c r="C413" s="1">
        <v>106.0</v>
      </c>
    </row>
    <row r="414">
      <c r="A414" s="1">
        <v>1041.0</v>
      </c>
      <c r="B414" s="1">
        <v>4.0</v>
      </c>
      <c r="C414" s="1">
        <v>263.0</v>
      </c>
    </row>
    <row r="415">
      <c r="A415" s="1">
        <v>1042.0</v>
      </c>
      <c r="B415" s="1">
        <v>28.0</v>
      </c>
      <c r="C415" s="1">
        <v>263.0</v>
      </c>
    </row>
    <row r="416">
      <c r="A416" s="1">
        <v>1043.0</v>
      </c>
      <c r="B416" s="1">
        <v>1.0</v>
      </c>
      <c r="C416" s="1">
        <v>264.0</v>
      </c>
    </row>
    <row r="417">
      <c r="A417" s="1">
        <v>1044.0</v>
      </c>
      <c r="B417" s="1">
        <v>13.0</v>
      </c>
      <c r="C417" s="1">
        <v>264.0</v>
      </c>
    </row>
    <row r="418">
      <c r="A418" s="1">
        <v>1049.0</v>
      </c>
      <c r="B418" s="1">
        <v>2.0</v>
      </c>
      <c r="C418" s="1">
        <v>266.0</v>
      </c>
    </row>
    <row r="419">
      <c r="A419" s="1">
        <v>1050.0</v>
      </c>
      <c r="B419" s="1">
        <v>36.0</v>
      </c>
      <c r="C419" s="1">
        <v>266.0</v>
      </c>
    </row>
    <row r="420">
      <c r="A420" s="1">
        <v>1051.0</v>
      </c>
      <c r="B420" s="1">
        <v>1.0</v>
      </c>
      <c r="C420" s="1">
        <v>267.0</v>
      </c>
    </row>
    <row r="421">
      <c r="A421" s="1">
        <v>1052.0</v>
      </c>
      <c r="B421" s="1">
        <v>13.0</v>
      </c>
      <c r="C421" s="1">
        <v>267.0</v>
      </c>
    </row>
    <row r="422">
      <c r="A422" s="1">
        <v>1053.0</v>
      </c>
      <c r="B422" s="1">
        <v>4.0</v>
      </c>
      <c r="C422" s="1">
        <v>268.0</v>
      </c>
    </row>
    <row r="423">
      <c r="A423" s="1">
        <v>1054.0</v>
      </c>
      <c r="B423" s="1">
        <v>34.0</v>
      </c>
      <c r="C423" s="1">
        <v>268.0</v>
      </c>
    </row>
    <row r="424">
      <c r="A424" s="1">
        <v>1055.0</v>
      </c>
      <c r="B424" s="1">
        <v>2.0</v>
      </c>
      <c r="C424" s="1">
        <v>269.0</v>
      </c>
    </row>
    <row r="425">
      <c r="A425" s="1">
        <v>1056.0</v>
      </c>
      <c r="B425" s="1">
        <v>18.0</v>
      </c>
      <c r="C425" s="1">
        <v>269.0</v>
      </c>
    </row>
    <row r="426">
      <c r="A426" s="1">
        <v>1057.0</v>
      </c>
      <c r="B426" s="1">
        <v>2.0</v>
      </c>
      <c r="C426" s="1">
        <v>270.0</v>
      </c>
    </row>
    <row r="427">
      <c r="A427" s="1">
        <v>1058.0</v>
      </c>
      <c r="B427" s="1">
        <v>10.0</v>
      </c>
      <c r="C427" s="1">
        <v>270.0</v>
      </c>
    </row>
    <row r="428">
      <c r="A428" s="1">
        <v>1059.0</v>
      </c>
      <c r="B428" s="1">
        <v>1.0</v>
      </c>
      <c r="C428" s="1">
        <v>271.0</v>
      </c>
    </row>
    <row r="429">
      <c r="A429" s="1">
        <v>1060.0</v>
      </c>
      <c r="B429" s="1">
        <v>17.0</v>
      </c>
      <c r="C429" s="1">
        <v>271.0</v>
      </c>
    </row>
    <row r="430">
      <c r="A430" s="1">
        <v>1063.0</v>
      </c>
      <c r="B430" s="1">
        <v>3.0</v>
      </c>
      <c r="C430" s="1">
        <v>273.0</v>
      </c>
    </row>
    <row r="431">
      <c r="A431" s="1">
        <v>1064.0</v>
      </c>
      <c r="B431" s="1">
        <v>12.0</v>
      </c>
      <c r="C431" s="1">
        <v>273.0</v>
      </c>
    </row>
    <row r="432">
      <c r="A432" s="1">
        <v>1065.0</v>
      </c>
      <c r="B432" s="1">
        <v>2.0</v>
      </c>
      <c r="C432" s="1">
        <v>274.0</v>
      </c>
    </row>
    <row r="433">
      <c r="A433" s="1">
        <v>1066.0</v>
      </c>
      <c r="B433" s="1">
        <v>10.0</v>
      </c>
      <c r="C433" s="1">
        <v>274.0</v>
      </c>
    </row>
    <row r="434">
      <c r="A434" s="1">
        <v>1069.0</v>
      </c>
      <c r="B434" s="1">
        <v>3.0</v>
      </c>
      <c r="C434" s="1">
        <v>276.0</v>
      </c>
    </row>
    <row r="435">
      <c r="A435" s="1">
        <v>1070.0</v>
      </c>
      <c r="B435" s="1">
        <v>19.0</v>
      </c>
      <c r="C435" s="1">
        <v>276.0</v>
      </c>
    </row>
    <row r="436">
      <c r="A436" s="1">
        <v>1073.0</v>
      </c>
      <c r="B436" s="1">
        <v>2.0</v>
      </c>
      <c r="C436" s="1">
        <v>277.0</v>
      </c>
    </row>
    <row r="437">
      <c r="A437" s="1">
        <v>1074.0</v>
      </c>
      <c r="B437" s="1">
        <v>26.0</v>
      </c>
      <c r="C437" s="1">
        <v>277.0</v>
      </c>
    </row>
    <row r="438">
      <c r="A438" s="1">
        <v>1075.0</v>
      </c>
      <c r="B438" s="1">
        <v>4.0</v>
      </c>
      <c r="C438" s="1">
        <v>278.0</v>
      </c>
    </row>
    <row r="439">
      <c r="A439" s="1">
        <v>1076.0</v>
      </c>
      <c r="B439" s="1">
        <v>24.0</v>
      </c>
      <c r="C439" s="1">
        <v>278.0</v>
      </c>
    </row>
    <row r="440">
      <c r="A440" s="1">
        <v>1083.0</v>
      </c>
      <c r="B440" s="1">
        <v>2.0</v>
      </c>
      <c r="C440" s="1">
        <v>280.0</v>
      </c>
    </row>
    <row r="441">
      <c r="A441" s="1">
        <v>1084.0</v>
      </c>
      <c r="B441" s="1">
        <v>38.0</v>
      </c>
      <c r="C441" s="1">
        <v>280.0</v>
      </c>
    </row>
    <row r="442">
      <c r="A442" s="1">
        <v>1085.0</v>
      </c>
      <c r="B442" s="1">
        <v>3.0</v>
      </c>
      <c r="C442" s="1">
        <v>281.0</v>
      </c>
    </row>
    <row r="443">
      <c r="A443" s="1">
        <v>1086.0</v>
      </c>
      <c r="B443" s="1">
        <v>23.0</v>
      </c>
      <c r="C443" s="1">
        <v>281.0</v>
      </c>
    </row>
    <row r="444">
      <c r="A444" s="1">
        <v>1087.0</v>
      </c>
      <c r="B444" s="1">
        <v>3.0</v>
      </c>
      <c r="C444" s="1">
        <v>282.0</v>
      </c>
    </row>
    <row r="445">
      <c r="A445" s="1">
        <v>1088.0</v>
      </c>
      <c r="B445" s="1">
        <v>27.0</v>
      </c>
      <c r="C445" s="1">
        <v>282.0</v>
      </c>
    </row>
    <row r="446">
      <c r="A446" s="1">
        <v>1089.0</v>
      </c>
      <c r="B446" s="1">
        <v>2.0</v>
      </c>
      <c r="C446" s="1">
        <v>88.0</v>
      </c>
    </row>
    <row r="447">
      <c r="A447" s="1">
        <v>1090.0</v>
      </c>
      <c r="B447" s="1">
        <v>26.0</v>
      </c>
      <c r="C447" s="1">
        <v>88.0</v>
      </c>
    </row>
    <row r="448">
      <c r="A448" s="1">
        <v>1091.0</v>
      </c>
      <c r="B448" s="1">
        <v>1.0</v>
      </c>
      <c r="C448" s="1">
        <v>126.0</v>
      </c>
    </row>
    <row r="449">
      <c r="A449" s="1">
        <v>1092.0</v>
      </c>
      <c r="B449" s="1">
        <v>25.0</v>
      </c>
      <c r="C449" s="1">
        <v>126.0</v>
      </c>
    </row>
    <row r="450">
      <c r="A450" s="1">
        <v>1093.0</v>
      </c>
      <c r="B450" s="1">
        <v>2.0</v>
      </c>
      <c r="C450" s="1">
        <v>227.0</v>
      </c>
    </row>
    <row r="451">
      <c r="A451" s="1">
        <v>1094.0</v>
      </c>
      <c r="B451" s="1">
        <v>30.0</v>
      </c>
      <c r="C451" s="1">
        <v>227.0</v>
      </c>
    </row>
    <row r="452">
      <c r="A452" s="1">
        <v>1095.0</v>
      </c>
      <c r="B452" s="1">
        <v>4.0</v>
      </c>
      <c r="C452" s="1">
        <v>283.0</v>
      </c>
    </row>
    <row r="453">
      <c r="A453" s="1">
        <v>1096.0</v>
      </c>
      <c r="B453" s="1">
        <v>11.0</v>
      </c>
      <c r="C453" s="1">
        <v>283.0</v>
      </c>
    </row>
    <row r="454">
      <c r="A454" s="1">
        <v>1097.0</v>
      </c>
      <c r="B454" s="1">
        <v>1.0</v>
      </c>
      <c r="C454" s="1">
        <v>284.0</v>
      </c>
    </row>
    <row r="455">
      <c r="A455" s="1">
        <v>1098.0</v>
      </c>
      <c r="B455" s="1">
        <v>9.0</v>
      </c>
      <c r="C455" s="1">
        <v>284.0</v>
      </c>
    </row>
    <row r="456">
      <c r="A456" s="1">
        <v>1099.0</v>
      </c>
      <c r="B456" s="1">
        <v>4.0</v>
      </c>
      <c r="C456" s="1">
        <v>285.0</v>
      </c>
    </row>
    <row r="457">
      <c r="A457" s="1">
        <v>1100.0</v>
      </c>
      <c r="B457" s="1">
        <v>34.0</v>
      </c>
      <c r="C457" s="1">
        <v>285.0</v>
      </c>
    </row>
    <row r="458">
      <c r="A458" s="1">
        <v>1101.0</v>
      </c>
      <c r="B458" s="1">
        <v>3.0</v>
      </c>
      <c r="C458" s="1">
        <v>286.0</v>
      </c>
    </row>
    <row r="459">
      <c r="A459" s="1">
        <v>1102.0</v>
      </c>
      <c r="B459" s="1">
        <v>35.0</v>
      </c>
      <c r="C459" s="1">
        <v>286.0</v>
      </c>
    </row>
    <row r="460">
      <c r="A460" s="1">
        <v>1103.0</v>
      </c>
      <c r="B460" s="1">
        <v>1.0</v>
      </c>
      <c r="C460" s="1">
        <v>287.0</v>
      </c>
    </row>
    <row r="461">
      <c r="A461" s="1">
        <v>1104.0</v>
      </c>
      <c r="B461" s="1">
        <v>21.0</v>
      </c>
      <c r="C461" s="1">
        <v>287.0</v>
      </c>
    </row>
    <row r="462">
      <c r="A462" s="1">
        <v>1105.0</v>
      </c>
      <c r="B462" s="1">
        <v>4.0</v>
      </c>
      <c r="C462" s="1">
        <v>288.0</v>
      </c>
    </row>
    <row r="463">
      <c r="A463" s="1">
        <v>1106.0</v>
      </c>
      <c r="B463" s="1">
        <v>11.0</v>
      </c>
      <c r="C463" s="1">
        <v>288.0</v>
      </c>
    </row>
    <row r="464">
      <c r="A464" s="1">
        <v>1111.0</v>
      </c>
      <c r="B464" s="1">
        <v>2.0</v>
      </c>
      <c r="C464" s="1">
        <v>240.0</v>
      </c>
    </row>
    <row r="465">
      <c r="A465" s="1">
        <v>1112.0</v>
      </c>
      <c r="B465" s="1">
        <v>30.0</v>
      </c>
      <c r="C465" s="1">
        <v>240.0</v>
      </c>
    </row>
    <row r="466">
      <c r="A466" s="1">
        <v>1117.0</v>
      </c>
      <c r="B466" s="1">
        <v>3.0</v>
      </c>
      <c r="C466" s="1">
        <v>291.0</v>
      </c>
    </row>
    <row r="467">
      <c r="A467" s="1">
        <v>1118.0</v>
      </c>
      <c r="B467" s="1">
        <v>12.0</v>
      </c>
      <c r="C467" s="1">
        <v>291.0</v>
      </c>
    </row>
    <row r="468">
      <c r="A468" s="1">
        <v>1119.0</v>
      </c>
      <c r="B468" s="1">
        <v>2.0</v>
      </c>
      <c r="C468" s="1">
        <v>168.0</v>
      </c>
    </row>
    <row r="469">
      <c r="A469" s="1">
        <v>1120.0</v>
      </c>
      <c r="B469" s="1">
        <v>38.0</v>
      </c>
      <c r="C469" s="1">
        <v>168.0</v>
      </c>
    </row>
    <row r="470">
      <c r="A470" s="1">
        <v>1121.0</v>
      </c>
      <c r="B470" s="1">
        <v>3.0</v>
      </c>
      <c r="C470" s="1">
        <v>292.0</v>
      </c>
    </row>
    <row r="471">
      <c r="A471" s="1">
        <v>1122.0</v>
      </c>
      <c r="B471" s="1">
        <v>15.0</v>
      </c>
      <c r="C471" s="1">
        <v>292.0</v>
      </c>
    </row>
    <row r="472">
      <c r="A472" s="1">
        <v>1123.0</v>
      </c>
      <c r="B472" s="1">
        <v>1.0</v>
      </c>
      <c r="C472" s="1">
        <v>293.0</v>
      </c>
    </row>
    <row r="473">
      <c r="A473" s="1">
        <v>1124.0</v>
      </c>
      <c r="B473" s="1">
        <v>13.0</v>
      </c>
      <c r="C473" s="1">
        <v>293.0</v>
      </c>
    </row>
    <row r="474">
      <c r="A474" s="1">
        <v>1125.0</v>
      </c>
      <c r="B474" s="1">
        <v>2.0</v>
      </c>
      <c r="C474" s="1">
        <v>294.0</v>
      </c>
    </row>
    <row r="475">
      <c r="A475" s="1">
        <v>1126.0</v>
      </c>
      <c r="B475" s="1">
        <v>10.0</v>
      </c>
      <c r="C475" s="1">
        <v>294.0</v>
      </c>
    </row>
    <row r="476">
      <c r="A476" s="1">
        <v>1129.0</v>
      </c>
      <c r="B476" s="1">
        <v>4.0</v>
      </c>
      <c r="C476" s="1">
        <v>296.0</v>
      </c>
    </row>
    <row r="477">
      <c r="A477" s="1">
        <v>1130.0</v>
      </c>
      <c r="B477" s="1">
        <v>11.0</v>
      </c>
      <c r="C477" s="1">
        <v>296.0</v>
      </c>
    </row>
    <row r="478">
      <c r="A478" s="1">
        <v>1135.0</v>
      </c>
      <c r="B478" s="1">
        <v>4.0</v>
      </c>
      <c r="C478" s="1">
        <v>297.0</v>
      </c>
    </row>
    <row r="479">
      <c r="A479" s="1">
        <v>1136.0</v>
      </c>
      <c r="B479" s="1">
        <v>24.0</v>
      </c>
      <c r="C479" s="1">
        <v>297.0</v>
      </c>
    </row>
    <row r="480">
      <c r="A480" s="1">
        <v>1145.0</v>
      </c>
      <c r="B480" s="1">
        <v>2.0</v>
      </c>
      <c r="C480" s="1">
        <v>299.0</v>
      </c>
    </row>
    <row r="481">
      <c r="A481" s="1">
        <v>1146.0</v>
      </c>
      <c r="B481" s="1">
        <v>18.0</v>
      </c>
      <c r="C481" s="1">
        <v>299.0</v>
      </c>
    </row>
    <row r="482">
      <c r="A482" s="1">
        <v>1149.0</v>
      </c>
      <c r="B482" s="1">
        <v>2.0</v>
      </c>
      <c r="C482" s="1">
        <v>301.0</v>
      </c>
    </row>
    <row r="483">
      <c r="A483" s="1">
        <v>1150.0</v>
      </c>
      <c r="B483" s="1">
        <v>36.0</v>
      </c>
      <c r="C483" s="1">
        <v>301.0</v>
      </c>
    </row>
    <row r="484">
      <c r="A484" s="1">
        <v>1151.0</v>
      </c>
      <c r="B484" s="1">
        <v>2.0</v>
      </c>
      <c r="C484" s="1">
        <v>302.0</v>
      </c>
    </row>
    <row r="485">
      <c r="A485" s="1">
        <v>1152.0</v>
      </c>
      <c r="B485" s="1">
        <v>38.0</v>
      </c>
      <c r="C485" s="1">
        <v>302.0</v>
      </c>
    </row>
    <row r="486">
      <c r="A486" s="1">
        <v>1153.0</v>
      </c>
      <c r="B486" s="1">
        <v>1.0</v>
      </c>
      <c r="C486" s="1">
        <v>85.0</v>
      </c>
    </row>
    <row r="487">
      <c r="A487" s="1">
        <v>1154.0</v>
      </c>
      <c r="B487" s="1">
        <v>25.0</v>
      </c>
      <c r="C487" s="1">
        <v>85.0</v>
      </c>
    </row>
    <row r="488">
      <c r="A488" s="1">
        <v>1157.0</v>
      </c>
      <c r="B488" s="1">
        <v>1.0</v>
      </c>
      <c r="C488" s="1">
        <v>304.0</v>
      </c>
    </row>
    <row r="489">
      <c r="A489" s="1">
        <v>1158.0</v>
      </c>
      <c r="B489" s="1">
        <v>25.0</v>
      </c>
      <c r="C489" s="1">
        <v>304.0</v>
      </c>
    </row>
    <row r="490">
      <c r="A490" s="1">
        <v>1161.0</v>
      </c>
      <c r="B490" s="1">
        <v>2.0</v>
      </c>
      <c r="C490" s="1">
        <v>306.0</v>
      </c>
    </row>
    <row r="491">
      <c r="A491" s="1">
        <v>1162.0</v>
      </c>
      <c r="B491" s="1">
        <v>30.0</v>
      </c>
      <c r="C491" s="1">
        <v>306.0</v>
      </c>
    </row>
    <row r="492">
      <c r="A492" s="1">
        <v>1165.0</v>
      </c>
      <c r="B492" s="1">
        <v>2.0</v>
      </c>
      <c r="C492" s="1">
        <v>308.0</v>
      </c>
    </row>
    <row r="493">
      <c r="A493" s="1">
        <v>1166.0</v>
      </c>
      <c r="B493" s="1">
        <v>36.0</v>
      </c>
      <c r="C493" s="1">
        <v>308.0</v>
      </c>
    </row>
    <row r="494">
      <c r="A494" s="1">
        <v>1167.0</v>
      </c>
      <c r="B494" s="1">
        <v>3.0</v>
      </c>
      <c r="C494" s="1">
        <v>309.0</v>
      </c>
    </row>
    <row r="495">
      <c r="A495" s="1">
        <v>1168.0</v>
      </c>
      <c r="B495" s="1">
        <v>27.0</v>
      </c>
      <c r="C495" s="1">
        <v>309.0</v>
      </c>
    </row>
    <row r="496">
      <c r="A496" s="1">
        <v>1173.0</v>
      </c>
      <c r="B496" s="1">
        <v>4.0</v>
      </c>
      <c r="C496" s="1">
        <v>311.0</v>
      </c>
    </row>
    <row r="497">
      <c r="A497" s="1">
        <v>1174.0</v>
      </c>
      <c r="B497" s="1">
        <v>11.0</v>
      </c>
      <c r="C497" s="1">
        <v>311.0</v>
      </c>
    </row>
    <row r="498">
      <c r="A498" s="1">
        <v>1175.0</v>
      </c>
      <c r="B498" s="1">
        <v>4.0</v>
      </c>
      <c r="C498" s="1">
        <v>307.0</v>
      </c>
    </row>
    <row r="499">
      <c r="A499" s="1">
        <v>1176.0</v>
      </c>
      <c r="B499" s="1">
        <v>24.0</v>
      </c>
      <c r="C499" s="1">
        <v>307.0</v>
      </c>
    </row>
    <row r="500">
      <c r="A500" s="1">
        <v>1181.0</v>
      </c>
      <c r="B500" s="1">
        <v>1.0</v>
      </c>
      <c r="C500" s="1">
        <v>313.0</v>
      </c>
    </row>
    <row r="501">
      <c r="A501" s="1">
        <v>1182.0</v>
      </c>
      <c r="B501" s="1">
        <v>17.0</v>
      </c>
      <c r="C501" s="1">
        <v>313.0</v>
      </c>
    </row>
    <row r="502">
      <c r="A502" s="1">
        <v>1187.0</v>
      </c>
      <c r="B502" s="1">
        <v>2.0</v>
      </c>
      <c r="C502" s="1">
        <v>315.0</v>
      </c>
    </row>
    <row r="503">
      <c r="A503" s="1">
        <v>1188.0</v>
      </c>
      <c r="B503" s="1">
        <v>30.0</v>
      </c>
      <c r="C503" s="1">
        <v>315.0</v>
      </c>
    </row>
    <row r="504">
      <c r="A504" s="1">
        <v>1189.0</v>
      </c>
      <c r="B504" s="1">
        <v>2.0</v>
      </c>
      <c r="C504" s="1">
        <v>298.0</v>
      </c>
    </row>
    <row r="505">
      <c r="A505" s="1">
        <v>1190.0</v>
      </c>
      <c r="B505" s="1">
        <v>30.0</v>
      </c>
      <c r="C505" s="1">
        <v>298.0</v>
      </c>
    </row>
    <row r="506">
      <c r="A506" s="1">
        <v>1191.0</v>
      </c>
      <c r="B506" s="1">
        <v>2.0</v>
      </c>
      <c r="C506" s="1">
        <v>316.0</v>
      </c>
    </row>
    <row r="507">
      <c r="A507" s="1">
        <v>1192.0</v>
      </c>
      <c r="B507" s="1">
        <v>22.0</v>
      </c>
      <c r="C507" s="1">
        <v>316.0</v>
      </c>
    </row>
    <row r="508">
      <c r="A508" s="1">
        <v>1193.0</v>
      </c>
      <c r="B508" s="1">
        <v>2.0</v>
      </c>
      <c r="C508" s="1">
        <v>317.0</v>
      </c>
    </row>
    <row r="509">
      <c r="A509" s="1">
        <v>1194.0</v>
      </c>
      <c r="B509" s="1">
        <v>22.0</v>
      </c>
      <c r="C509" s="1">
        <v>317.0</v>
      </c>
    </row>
    <row r="510">
      <c r="A510" s="1">
        <v>1195.0</v>
      </c>
      <c r="B510" s="1">
        <v>2.0</v>
      </c>
      <c r="C510" s="1">
        <v>318.0</v>
      </c>
    </row>
    <row r="511">
      <c r="A511" s="1">
        <v>1196.0</v>
      </c>
      <c r="B511" s="1">
        <v>36.0</v>
      </c>
      <c r="C511" s="1">
        <v>318.0</v>
      </c>
    </row>
    <row r="512">
      <c r="A512" s="1">
        <v>1197.0</v>
      </c>
      <c r="B512" s="1">
        <v>3.0</v>
      </c>
      <c r="C512" s="1">
        <v>319.0</v>
      </c>
    </row>
    <row r="513">
      <c r="A513" s="1">
        <v>1198.0</v>
      </c>
      <c r="B513" s="1">
        <v>19.0</v>
      </c>
      <c r="C513" s="1">
        <v>319.0</v>
      </c>
    </row>
    <row r="514">
      <c r="A514" s="1">
        <v>1199.0</v>
      </c>
      <c r="B514" s="1">
        <v>2.0</v>
      </c>
      <c r="C514" s="1">
        <v>320.0</v>
      </c>
    </row>
    <row r="515">
      <c r="A515" s="1">
        <v>1200.0</v>
      </c>
      <c r="B515" s="1">
        <v>22.0</v>
      </c>
      <c r="C515" s="1">
        <v>320.0</v>
      </c>
    </row>
    <row r="516">
      <c r="A516" s="1">
        <v>1209.0</v>
      </c>
      <c r="B516" s="1">
        <v>2.0</v>
      </c>
      <c r="C516" s="1">
        <v>324.0</v>
      </c>
    </row>
    <row r="517">
      <c r="A517" s="1">
        <v>1210.0</v>
      </c>
      <c r="B517" s="1">
        <v>10.0</v>
      </c>
      <c r="C517" s="1">
        <v>324.0</v>
      </c>
    </row>
    <row r="518">
      <c r="A518" s="1">
        <v>1211.0</v>
      </c>
      <c r="B518" s="1">
        <v>4.0</v>
      </c>
      <c r="C518" s="1">
        <v>325.0</v>
      </c>
    </row>
    <row r="519">
      <c r="A519" s="1">
        <v>1212.0</v>
      </c>
      <c r="B519" s="1">
        <v>32.0</v>
      </c>
      <c r="C519" s="1">
        <v>325.0</v>
      </c>
    </row>
    <row r="520">
      <c r="A520" s="1">
        <v>1213.0</v>
      </c>
      <c r="B520" s="1">
        <v>2.0</v>
      </c>
      <c r="C520" s="1">
        <v>322.0</v>
      </c>
    </row>
    <row r="521">
      <c r="A521" s="1">
        <v>1214.0</v>
      </c>
      <c r="B521" s="1">
        <v>44.0</v>
      </c>
      <c r="C521" s="1">
        <v>322.0</v>
      </c>
    </row>
    <row r="522">
      <c r="A522" s="1">
        <v>1215.0</v>
      </c>
      <c r="B522" s="1">
        <v>1.0</v>
      </c>
      <c r="C522" s="1">
        <v>326.0</v>
      </c>
    </row>
    <row r="523">
      <c r="A523" s="1">
        <v>1216.0</v>
      </c>
      <c r="B523" s="1">
        <v>13.0</v>
      </c>
      <c r="C523" s="1">
        <v>326.0</v>
      </c>
    </row>
    <row r="524">
      <c r="A524" s="1">
        <v>1217.0</v>
      </c>
      <c r="B524" s="1">
        <v>2.0</v>
      </c>
      <c r="C524" s="1">
        <v>265.0</v>
      </c>
    </row>
    <row r="525">
      <c r="A525" s="1">
        <v>1218.0</v>
      </c>
      <c r="B525" s="1">
        <v>14.0</v>
      </c>
      <c r="C525" s="1">
        <v>265.0</v>
      </c>
    </row>
    <row r="526">
      <c r="A526" s="1">
        <v>1223.0</v>
      </c>
      <c r="B526" s="1">
        <v>2.0</v>
      </c>
      <c r="C526" s="1">
        <v>327.0</v>
      </c>
    </row>
    <row r="527">
      <c r="A527" s="1">
        <v>1224.0</v>
      </c>
      <c r="B527" s="1">
        <v>14.0</v>
      </c>
      <c r="C527" s="1">
        <v>327.0</v>
      </c>
    </row>
    <row r="528">
      <c r="A528" s="1">
        <v>1225.0</v>
      </c>
      <c r="B528" s="1">
        <v>1.0</v>
      </c>
      <c r="C528" s="1">
        <v>328.0</v>
      </c>
    </row>
    <row r="529">
      <c r="A529" s="1">
        <v>1226.0</v>
      </c>
      <c r="B529" s="1">
        <v>25.0</v>
      </c>
      <c r="C529" s="1">
        <v>328.0</v>
      </c>
    </row>
    <row r="530">
      <c r="A530" s="1">
        <v>1231.0</v>
      </c>
      <c r="B530" s="1">
        <v>2.0</v>
      </c>
      <c r="C530" s="1">
        <v>330.0</v>
      </c>
    </row>
    <row r="531">
      <c r="A531" s="1">
        <v>1232.0</v>
      </c>
      <c r="B531" s="1">
        <v>14.0</v>
      </c>
      <c r="C531" s="1">
        <v>330.0</v>
      </c>
    </row>
    <row r="532">
      <c r="A532" s="1">
        <v>1235.0</v>
      </c>
      <c r="B532" s="1">
        <v>1.0</v>
      </c>
      <c r="C532" s="1">
        <v>332.0</v>
      </c>
    </row>
    <row r="533">
      <c r="A533" s="1">
        <v>1236.0</v>
      </c>
      <c r="B533" s="1">
        <v>21.0</v>
      </c>
      <c r="C533" s="1">
        <v>332.0</v>
      </c>
    </row>
    <row r="534">
      <c r="A534" s="1">
        <v>1237.0</v>
      </c>
      <c r="B534" s="1">
        <v>4.0</v>
      </c>
      <c r="C534" s="1">
        <v>333.0</v>
      </c>
    </row>
    <row r="535">
      <c r="A535" s="1">
        <v>1238.0</v>
      </c>
      <c r="B535" s="1">
        <v>24.0</v>
      </c>
      <c r="C535" s="1">
        <v>333.0</v>
      </c>
    </row>
    <row r="536">
      <c r="A536" s="1">
        <v>1239.0</v>
      </c>
      <c r="B536" s="1">
        <v>2.0</v>
      </c>
      <c r="C536" s="1">
        <v>109.0</v>
      </c>
    </row>
    <row r="537">
      <c r="A537" s="1">
        <v>1240.0</v>
      </c>
      <c r="B537" s="1">
        <v>14.0</v>
      </c>
      <c r="C537" s="1">
        <v>109.0</v>
      </c>
    </row>
    <row r="538">
      <c r="A538" s="1">
        <v>1241.0</v>
      </c>
      <c r="B538" s="1">
        <v>2.0</v>
      </c>
      <c r="C538" s="1">
        <v>334.0</v>
      </c>
    </row>
    <row r="539">
      <c r="A539" s="1">
        <v>1242.0</v>
      </c>
      <c r="B539" s="1">
        <v>18.0</v>
      </c>
      <c r="C539" s="1">
        <v>334.0</v>
      </c>
    </row>
    <row r="540">
      <c r="A540" s="1">
        <v>1245.0</v>
      </c>
      <c r="B540" s="1">
        <v>2.0</v>
      </c>
      <c r="C540" s="1">
        <v>163.0</v>
      </c>
    </row>
    <row r="541">
      <c r="A541" s="1">
        <v>1246.0</v>
      </c>
      <c r="B541" s="1">
        <v>18.0</v>
      </c>
      <c r="C541" s="1">
        <v>163.0</v>
      </c>
    </row>
    <row r="542">
      <c r="A542" s="1">
        <v>1255.0</v>
      </c>
      <c r="B542" s="1">
        <v>2.0</v>
      </c>
      <c r="C542" s="1">
        <v>335.0</v>
      </c>
    </row>
    <row r="543">
      <c r="A543" s="1">
        <v>1256.0</v>
      </c>
      <c r="B543" s="1">
        <v>22.0</v>
      </c>
      <c r="C543" s="1">
        <v>335.0</v>
      </c>
    </row>
    <row r="544">
      <c r="A544" s="1">
        <v>1257.0</v>
      </c>
      <c r="B544" s="1">
        <v>4.0</v>
      </c>
      <c r="C544" s="1">
        <v>336.0</v>
      </c>
    </row>
    <row r="545">
      <c r="A545" s="1">
        <v>1258.0</v>
      </c>
      <c r="B545" s="1">
        <v>11.0</v>
      </c>
      <c r="C545" s="1">
        <v>336.0</v>
      </c>
    </row>
    <row r="546">
      <c r="A546" s="1">
        <v>1263.0</v>
      </c>
      <c r="B546" s="1">
        <v>2.0</v>
      </c>
      <c r="C546" s="1">
        <v>237.0</v>
      </c>
    </row>
    <row r="547">
      <c r="A547" s="1">
        <v>1264.0</v>
      </c>
      <c r="B547" s="1">
        <v>36.0</v>
      </c>
      <c r="C547" s="1">
        <v>237.0</v>
      </c>
    </row>
    <row r="548">
      <c r="A548" s="1">
        <v>1265.0</v>
      </c>
      <c r="B548" s="1">
        <v>2.0</v>
      </c>
      <c r="C548" s="1">
        <v>339.0</v>
      </c>
    </row>
    <row r="549">
      <c r="A549" s="1">
        <v>1266.0</v>
      </c>
      <c r="B549" s="1">
        <v>46.0</v>
      </c>
      <c r="C549" s="1">
        <v>339.0</v>
      </c>
    </row>
    <row r="550">
      <c r="A550" s="1">
        <v>1275.0</v>
      </c>
      <c r="B550" s="1">
        <v>1.0</v>
      </c>
      <c r="C550" s="1">
        <v>340.0</v>
      </c>
    </row>
    <row r="551">
      <c r="A551" s="1">
        <v>1276.0</v>
      </c>
      <c r="B551" s="1">
        <v>29.0</v>
      </c>
      <c r="C551" s="1">
        <v>340.0</v>
      </c>
    </row>
    <row r="552">
      <c r="A552" s="1">
        <v>1277.0</v>
      </c>
      <c r="B552" s="1">
        <v>2.0</v>
      </c>
      <c r="C552" s="1">
        <v>341.0</v>
      </c>
    </row>
    <row r="553">
      <c r="A553" s="1">
        <v>1278.0</v>
      </c>
      <c r="B553" s="1">
        <v>22.0</v>
      </c>
      <c r="C553" s="1">
        <v>341.0</v>
      </c>
    </row>
    <row r="554">
      <c r="A554" s="1">
        <v>1279.0</v>
      </c>
      <c r="B554" s="1">
        <v>2.0</v>
      </c>
      <c r="C554" s="1">
        <v>342.0</v>
      </c>
    </row>
    <row r="555">
      <c r="A555" s="1">
        <v>1280.0</v>
      </c>
      <c r="B555" s="1">
        <v>18.0</v>
      </c>
      <c r="C555" s="1">
        <v>342.0</v>
      </c>
    </row>
    <row r="556">
      <c r="A556" s="1">
        <v>1285.0</v>
      </c>
      <c r="B556" s="1">
        <v>1.0</v>
      </c>
      <c r="C556" s="1">
        <v>343.0</v>
      </c>
    </row>
    <row r="557">
      <c r="A557" s="1">
        <v>1286.0</v>
      </c>
      <c r="B557" s="1">
        <v>29.0</v>
      </c>
      <c r="C557" s="1">
        <v>343.0</v>
      </c>
    </row>
    <row r="558">
      <c r="A558" s="1">
        <v>1287.0</v>
      </c>
      <c r="B558" s="1">
        <v>1.0</v>
      </c>
      <c r="C558" s="1">
        <v>344.0</v>
      </c>
    </row>
    <row r="559">
      <c r="A559" s="1">
        <v>1288.0</v>
      </c>
      <c r="B559" s="1">
        <v>25.0</v>
      </c>
      <c r="C559" s="1">
        <v>344.0</v>
      </c>
    </row>
    <row r="560">
      <c r="A560" s="1">
        <v>1289.0</v>
      </c>
      <c r="B560" s="1">
        <v>2.0</v>
      </c>
      <c r="C560" s="1">
        <v>345.0</v>
      </c>
    </row>
    <row r="561">
      <c r="A561" s="1">
        <v>1290.0</v>
      </c>
      <c r="B561" s="1">
        <v>10.0</v>
      </c>
      <c r="C561" s="1">
        <v>345.0</v>
      </c>
    </row>
    <row r="562">
      <c r="A562" s="1">
        <v>1295.0</v>
      </c>
      <c r="B562" s="1">
        <v>2.0</v>
      </c>
      <c r="C562" s="1">
        <v>254.0</v>
      </c>
    </row>
    <row r="563">
      <c r="A563" s="1">
        <v>1296.0</v>
      </c>
      <c r="B563" s="1">
        <v>26.0</v>
      </c>
      <c r="C563" s="1">
        <v>254.0</v>
      </c>
    </row>
    <row r="564">
      <c r="A564" s="1">
        <v>1297.0</v>
      </c>
      <c r="B564" s="1">
        <v>3.0</v>
      </c>
      <c r="C564" s="1">
        <v>347.0</v>
      </c>
    </row>
    <row r="565">
      <c r="A565" s="1">
        <v>1298.0</v>
      </c>
      <c r="B565" s="1">
        <v>23.0</v>
      </c>
      <c r="C565" s="1">
        <v>347.0</v>
      </c>
    </row>
    <row r="566">
      <c r="A566" s="1">
        <v>1303.0</v>
      </c>
      <c r="B566" s="1">
        <v>3.0</v>
      </c>
      <c r="C566" s="1">
        <v>349.0</v>
      </c>
    </row>
    <row r="567">
      <c r="A567" s="1">
        <v>1304.0</v>
      </c>
      <c r="B567" s="1">
        <v>27.0</v>
      </c>
      <c r="C567" s="1">
        <v>349.0</v>
      </c>
    </row>
    <row r="568">
      <c r="A568" s="1">
        <v>1307.0</v>
      </c>
      <c r="B568" s="1">
        <v>1.0</v>
      </c>
      <c r="C568" s="1">
        <v>121.0</v>
      </c>
    </row>
    <row r="569">
      <c r="A569" s="1">
        <v>1308.0</v>
      </c>
      <c r="B569" s="1">
        <v>25.0</v>
      </c>
      <c r="C569" s="1">
        <v>121.0</v>
      </c>
    </row>
    <row r="570">
      <c r="A570" s="1">
        <v>1309.0</v>
      </c>
      <c r="B570" s="1">
        <v>3.0</v>
      </c>
      <c r="C570" s="1">
        <v>351.0</v>
      </c>
    </row>
    <row r="571">
      <c r="A571" s="1">
        <v>1310.0</v>
      </c>
      <c r="B571" s="1">
        <v>15.0</v>
      </c>
      <c r="C571" s="1">
        <v>351.0</v>
      </c>
    </row>
    <row r="572">
      <c r="A572" s="1">
        <v>1311.0</v>
      </c>
      <c r="B572" s="1">
        <v>2.0</v>
      </c>
      <c r="C572" s="1">
        <v>352.0</v>
      </c>
    </row>
    <row r="573">
      <c r="A573" s="1">
        <v>1312.0</v>
      </c>
      <c r="B573" s="1">
        <v>18.0</v>
      </c>
      <c r="C573" s="1">
        <v>352.0</v>
      </c>
    </row>
    <row r="574">
      <c r="A574" s="1">
        <v>1313.0</v>
      </c>
      <c r="B574" s="1">
        <v>2.0</v>
      </c>
      <c r="C574" s="1">
        <v>353.0</v>
      </c>
    </row>
    <row r="575">
      <c r="A575" s="1">
        <v>1314.0</v>
      </c>
      <c r="B575" s="1">
        <v>22.0</v>
      </c>
      <c r="C575" s="1">
        <v>353.0</v>
      </c>
    </row>
    <row r="576">
      <c r="A576" s="1">
        <v>1315.0</v>
      </c>
      <c r="B576" s="1">
        <v>3.0</v>
      </c>
      <c r="C576" s="1">
        <v>354.0</v>
      </c>
    </row>
    <row r="577">
      <c r="A577" s="1">
        <v>1316.0</v>
      </c>
      <c r="B577" s="1">
        <v>12.0</v>
      </c>
      <c r="C577" s="1">
        <v>354.0</v>
      </c>
    </row>
    <row r="578">
      <c r="A578" s="1">
        <v>1319.0</v>
      </c>
      <c r="B578" s="1">
        <v>3.0</v>
      </c>
      <c r="C578" s="1">
        <v>131.0</v>
      </c>
    </row>
    <row r="579">
      <c r="A579" s="1">
        <v>1320.0</v>
      </c>
      <c r="B579" s="1">
        <v>31.0</v>
      </c>
      <c r="C579" s="1">
        <v>131.0</v>
      </c>
    </row>
    <row r="580">
      <c r="A580" s="1">
        <v>1321.0</v>
      </c>
      <c r="B580" s="1">
        <v>2.0</v>
      </c>
      <c r="C580" s="1">
        <v>355.0</v>
      </c>
    </row>
    <row r="581">
      <c r="A581" s="1">
        <v>1322.0</v>
      </c>
      <c r="B581" s="1">
        <v>22.0</v>
      </c>
      <c r="C581" s="1">
        <v>355.0</v>
      </c>
    </row>
    <row r="582">
      <c r="A582" s="1">
        <v>1323.0</v>
      </c>
      <c r="B582" s="1">
        <v>4.0</v>
      </c>
      <c r="C582" s="1">
        <v>356.0</v>
      </c>
    </row>
    <row r="583">
      <c r="A583" s="1">
        <v>1324.0</v>
      </c>
      <c r="B583" s="1">
        <v>32.0</v>
      </c>
      <c r="C583" s="1">
        <v>356.0</v>
      </c>
    </row>
    <row r="584">
      <c r="A584" s="1">
        <v>1325.0</v>
      </c>
      <c r="B584" s="1">
        <v>2.0</v>
      </c>
      <c r="C584" s="1">
        <v>207.0</v>
      </c>
    </row>
    <row r="585">
      <c r="A585" s="1">
        <v>1326.0</v>
      </c>
      <c r="B585" s="1">
        <v>22.0</v>
      </c>
      <c r="C585" s="1">
        <v>207.0</v>
      </c>
    </row>
    <row r="586">
      <c r="A586" s="1">
        <v>1331.0</v>
      </c>
      <c r="B586" s="1">
        <v>2.0</v>
      </c>
      <c r="C586" s="1">
        <v>358.0</v>
      </c>
    </row>
    <row r="587">
      <c r="A587" s="1">
        <v>1332.0</v>
      </c>
      <c r="B587" s="1">
        <v>22.0</v>
      </c>
      <c r="C587" s="1">
        <v>358.0</v>
      </c>
    </row>
    <row r="588">
      <c r="A588" s="1">
        <v>1333.0</v>
      </c>
      <c r="B588" s="1">
        <v>2.0</v>
      </c>
      <c r="C588" s="1">
        <v>359.0</v>
      </c>
    </row>
    <row r="589">
      <c r="A589" s="1">
        <v>1334.0</v>
      </c>
      <c r="B589" s="1">
        <v>22.0</v>
      </c>
      <c r="C589" s="1">
        <v>359.0</v>
      </c>
    </row>
    <row r="590">
      <c r="A590" s="1">
        <v>1337.0</v>
      </c>
      <c r="B590" s="1">
        <v>2.0</v>
      </c>
      <c r="C590" s="1">
        <v>361.0</v>
      </c>
    </row>
    <row r="591">
      <c r="A591" s="1">
        <v>1338.0</v>
      </c>
      <c r="B591" s="1">
        <v>36.0</v>
      </c>
      <c r="C591" s="1">
        <v>361.0</v>
      </c>
    </row>
    <row r="592">
      <c r="A592" s="1">
        <v>1339.0</v>
      </c>
      <c r="B592" s="1">
        <v>2.0</v>
      </c>
      <c r="C592" s="1">
        <v>362.0</v>
      </c>
    </row>
    <row r="593">
      <c r="A593" s="1">
        <v>1340.0</v>
      </c>
      <c r="B593" s="1">
        <v>18.0</v>
      </c>
      <c r="C593" s="1">
        <v>362.0</v>
      </c>
    </row>
    <row r="594">
      <c r="A594" s="1">
        <v>1341.0</v>
      </c>
      <c r="B594" s="1">
        <v>2.0</v>
      </c>
      <c r="C594" s="1">
        <v>363.0</v>
      </c>
    </row>
    <row r="595">
      <c r="A595" s="1">
        <v>1342.0</v>
      </c>
      <c r="B595" s="1">
        <v>38.0</v>
      </c>
      <c r="C595" s="1">
        <v>363.0</v>
      </c>
    </row>
    <row r="596">
      <c r="A596" s="1">
        <v>1343.0</v>
      </c>
      <c r="B596" s="1">
        <v>4.0</v>
      </c>
      <c r="C596" s="1">
        <v>364.0</v>
      </c>
    </row>
    <row r="597">
      <c r="A597" s="1">
        <v>1344.0</v>
      </c>
      <c r="B597" s="1">
        <v>40.0</v>
      </c>
      <c r="C597" s="1">
        <v>364.0</v>
      </c>
    </row>
    <row r="598">
      <c r="A598" s="1">
        <v>1345.0</v>
      </c>
      <c r="B598" s="1">
        <v>4.0</v>
      </c>
      <c r="C598" s="1">
        <v>365.0</v>
      </c>
    </row>
    <row r="599">
      <c r="A599" s="1">
        <v>1346.0</v>
      </c>
      <c r="B599" s="1">
        <v>34.0</v>
      </c>
      <c r="C599" s="1">
        <v>365.0</v>
      </c>
    </row>
    <row r="600">
      <c r="A600" s="1">
        <v>1351.0</v>
      </c>
      <c r="B600" s="1">
        <v>1.0</v>
      </c>
      <c r="C600" s="1">
        <v>368.0</v>
      </c>
    </row>
    <row r="601">
      <c r="A601" s="1">
        <v>1352.0</v>
      </c>
      <c r="B601" s="1">
        <v>21.0</v>
      </c>
      <c r="C601" s="1">
        <v>368.0</v>
      </c>
    </row>
    <row r="602">
      <c r="A602" s="1">
        <v>1353.0</v>
      </c>
      <c r="B602" s="1">
        <v>2.0</v>
      </c>
      <c r="C602" s="1">
        <v>369.0</v>
      </c>
    </row>
    <row r="603">
      <c r="A603" s="1">
        <v>1354.0</v>
      </c>
      <c r="B603" s="1">
        <v>22.0</v>
      </c>
      <c r="C603" s="1">
        <v>369.0</v>
      </c>
    </row>
    <row r="604">
      <c r="A604" s="1">
        <v>1355.0</v>
      </c>
      <c r="B604" s="1">
        <v>1.0</v>
      </c>
      <c r="C604" s="1">
        <v>370.0</v>
      </c>
    </row>
    <row r="605">
      <c r="A605" s="1">
        <v>1356.0</v>
      </c>
      <c r="B605" s="1">
        <v>25.0</v>
      </c>
      <c r="C605" s="1">
        <v>370.0</v>
      </c>
    </row>
    <row r="606">
      <c r="A606" s="1">
        <v>1361.0</v>
      </c>
      <c r="B606" s="1">
        <v>2.0</v>
      </c>
      <c r="C606" s="1">
        <v>373.0</v>
      </c>
    </row>
    <row r="607">
      <c r="A607" s="1">
        <v>1362.0</v>
      </c>
      <c r="B607" s="1">
        <v>26.0</v>
      </c>
      <c r="C607" s="1">
        <v>373.0</v>
      </c>
    </row>
    <row r="608">
      <c r="A608" s="1">
        <v>1363.0</v>
      </c>
      <c r="B608" s="1">
        <v>4.0</v>
      </c>
      <c r="C608" s="1">
        <v>374.0</v>
      </c>
    </row>
    <row r="609">
      <c r="A609" s="1">
        <v>1364.0</v>
      </c>
      <c r="B609" s="1">
        <v>11.0</v>
      </c>
      <c r="C609" s="1">
        <v>374.0</v>
      </c>
    </row>
    <row r="610">
      <c r="A610" s="1">
        <v>1365.0</v>
      </c>
      <c r="B610" s="1">
        <v>3.0</v>
      </c>
      <c r="C610" s="1">
        <v>375.0</v>
      </c>
    </row>
    <row r="611">
      <c r="A611" s="1">
        <v>1366.0</v>
      </c>
      <c r="B611" s="1">
        <v>23.0</v>
      </c>
      <c r="C611" s="1">
        <v>375.0</v>
      </c>
    </row>
    <row r="612">
      <c r="A612" s="1">
        <v>1367.0</v>
      </c>
      <c r="B612" s="1">
        <v>2.0</v>
      </c>
      <c r="C612" s="1">
        <v>275.0</v>
      </c>
    </row>
    <row r="613">
      <c r="A613" s="1">
        <v>1368.0</v>
      </c>
      <c r="B613" s="1">
        <v>22.0</v>
      </c>
      <c r="C613" s="1">
        <v>275.0</v>
      </c>
    </row>
    <row r="614">
      <c r="A614" s="1">
        <v>1371.0</v>
      </c>
      <c r="B614" s="1">
        <v>2.0</v>
      </c>
      <c r="C614" s="1">
        <v>377.0</v>
      </c>
    </row>
    <row r="615">
      <c r="A615" s="1">
        <v>1372.0</v>
      </c>
      <c r="B615" s="1">
        <v>14.0</v>
      </c>
      <c r="C615" s="1">
        <v>377.0</v>
      </c>
    </row>
    <row r="616">
      <c r="A616" s="1">
        <v>1373.0</v>
      </c>
      <c r="B616" s="1">
        <v>2.0</v>
      </c>
      <c r="C616" s="1">
        <v>378.0</v>
      </c>
    </row>
    <row r="617">
      <c r="A617" s="1">
        <v>1374.0</v>
      </c>
      <c r="B617" s="1">
        <v>10.0</v>
      </c>
      <c r="C617" s="1">
        <v>378.0</v>
      </c>
    </row>
    <row r="618">
      <c r="A618" s="1">
        <v>1375.0</v>
      </c>
      <c r="B618" s="1">
        <v>1.0</v>
      </c>
      <c r="C618" s="1">
        <v>379.0</v>
      </c>
    </row>
    <row r="619">
      <c r="A619" s="1">
        <v>1376.0</v>
      </c>
      <c r="B619" s="1">
        <v>21.0</v>
      </c>
      <c r="C619" s="1">
        <v>379.0</v>
      </c>
    </row>
    <row r="620">
      <c r="A620" s="1">
        <v>1379.0</v>
      </c>
      <c r="B620" s="1">
        <v>2.0</v>
      </c>
      <c r="C620" s="1">
        <v>380.0</v>
      </c>
    </row>
    <row r="621">
      <c r="A621" s="1">
        <v>1380.0</v>
      </c>
      <c r="B621" s="1">
        <v>18.0</v>
      </c>
      <c r="C621" s="1">
        <v>380.0</v>
      </c>
    </row>
    <row r="622">
      <c r="A622" s="1">
        <v>1383.0</v>
      </c>
      <c r="B622" s="1">
        <v>2.0</v>
      </c>
      <c r="C622" s="1">
        <v>381.0</v>
      </c>
    </row>
    <row r="623">
      <c r="A623" s="1">
        <v>1384.0</v>
      </c>
      <c r="B623" s="1">
        <v>36.0</v>
      </c>
      <c r="C623" s="1">
        <v>381.0</v>
      </c>
    </row>
    <row r="624">
      <c r="A624" s="1">
        <v>1391.0</v>
      </c>
      <c r="B624" s="1">
        <v>1.0</v>
      </c>
      <c r="C624" s="1">
        <v>382.0</v>
      </c>
    </row>
    <row r="625">
      <c r="A625" s="1">
        <v>1392.0</v>
      </c>
      <c r="B625" s="1">
        <v>29.0</v>
      </c>
      <c r="C625" s="1">
        <v>382.0</v>
      </c>
    </row>
    <row r="626">
      <c r="A626" s="1">
        <v>1395.0</v>
      </c>
      <c r="B626" s="1">
        <v>2.0</v>
      </c>
      <c r="C626" s="1">
        <v>366.0</v>
      </c>
    </row>
    <row r="627">
      <c r="A627" s="1">
        <v>1396.0</v>
      </c>
      <c r="B627" s="1">
        <v>26.0</v>
      </c>
      <c r="C627" s="1">
        <v>366.0</v>
      </c>
    </row>
    <row r="628">
      <c r="A628" s="1">
        <v>1401.0</v>
      </c>
      <c r="B628" s="1">
        <v>2.0</v>
      </c>
      <c r="C628" s="1">
        <v>383.0</v>
      </c>
    </row>
    <row r="629">
      <c r="A629" s="1">
        <v>1402.0</v>
      </c>
      <c r="B629" s="1">
        <v>14.0</v>
      </c>
      <c r="C629" s="1">
        <v>383.0</v>
      </c>
    </row>
    <row r="630">
      <c r="A630" s="1">
        <v>1403.0</v>
      </c>
      <c r="B630" s="1">
        <v>3.0</v>
      </c>
      <c r="C630" s="1">
        <v>384.0</v>
      </c>
    </row>
    <row r="631">
      <c r="A631" s="1">
        <v>1404.0</v>
      </c>
      <c r="B631" s="1">
        <v>31.0</v>
      </c>
      <c r="C631" s="1">
        <v>384.0</v>
      </c>
    </row>
    <row r="632">
      <c r="A632" s="1">
        <v>1407.0</v>
      </c>
      <c r="B632" s="1">
        <v>2.0</v>
      </c>
      <c r="C632" s="1">
        <v>386.0</v>
      </c>
    </row>
    <row r="633">
      <c r="A633" s="1">
        <v>1408.0</v>
      </c>
      <c r="B633" s="1">
        <v>26.0</v>
      </c>
      <c r="C633" s="1">
        <v>386.0</v>
      </c>
    </row>
    <row r="634">
      <c r="A634" s="1">
        <v>1409.0</v>
      </c>
      <c r="B634" s="1">
        <v>4.0</v>
      </c>
      <c r="C634" s="1">
        <v>387.0</v>
      </c>
    </row>
    <row r="635">
      <c r="A635" s="1">
        <v>1410.0</v>
      </c>
      <c r="B635" s="1">
        <v>24.0</v>
      </c>
      <c r="C635" s="1">
        <v>387.0</v>
      </c>
    </row>
    <row r="636">
      <c r="A636" s="1">
        <v>1411.0</v>
      </c>
      <c r="B636" s="1">
        <v>1.0</v>
      </c>
      <c r="C636" s="1">
        <v>388.0</v>
      </c>
    </row>
    <row r="637">
      <c r="A637" s="1">
        <v>1412.0</v>
      </c>
      <c r="B637" s="1">
        <v>29.0</v>
      </c>
      <c r="C637" s="1">
        <v>388.0</v>
      </c>
    </row>
    <row r="638">
      <c r="A638" s="1">
        <v>1413.0</v>
      </c>
      <c r="B638" s="1">
        <v>1.0</v>
      </c>
      <c r="C638" s="1">
        <v>389.0</v>
      </c>
    </row>
    <row r="639">
      <c r="A639" s="1">
        <v>1414.0</v>
      </c>
      <c r="B639" s="1">
        <v>41.0</v>
      </c>
      <c r="C639" s="1">
        <v>389.0</v>
      </c>
    </row>
    <row r="640">
      <c r="A640" s="1">
        <v>1415.0</v>
      </c>
      <c r="B640" s="1">
        <v>4.0</v>
      </c>
      <c r="C640" s="1">
        <v>289.0</v>
      </c>
    </row>
    <row r="641">
      <c r="A641" s="1">
        <v>1416.0</v>
      </c>
      <c r="B641" s="1">
        <v>11.0</v>
      </c>
      <c r="C641" s="1">
        <v>289.0</v>
      </c>
    </row>
    <row r="642">
      <c r="A642" s="1">
        <v>1419.0</v>
      </c>
      <c r="B642" s="1">
        <v>4.0</v>
      </c>
      <c r="C642" s="1">
        <v>391.0</v>
      </c>
    </row>
    <row r="643">
      <c r="A643" s="1">
        <v>1420.0</v>
      </c>
      <c r="B643" s="1">
        <v>20.0</v>
      </c>
      <c r="C643" s="1">
        <v>391.0</v>
      </c>
    </row>
    <row r="644">
      <c r="A644" s="1">
        <v>1421.0</v>
      </c>
      <c r="B644" s="1">
        <v>1.0</v>
      </c>
      <c r="C644" s="1">
        <v>392.0</v>
      </c>
    </row>
    <row r="645">
      <c r="A645" s="1">
        <v>1422.0</v>
      </c>
      <c r="B645" s="1">
        <v>33.0</v>
      </c>
      <c r="C645" s="1">
        <v>392.0</v>
      </c>
    </row>
    <row r="646">
      <c r="A646" s="1">
        <v>1423.0</v>
      </c>
      <c r="B646" s="1">
        <v>3.0</v>
      </c>
      <c r="C646" s="1">
        <v>393.0</v>
      </c>
    </row>
    <row r="647">
      <c r="A647" s="1">
        <v>1424.0</v>
      </c>
      <c r="B647" s="1">
        <v>12.0</v>
      </c>
      <c r="C647" s="1">
        <v>393.0</v>
      </c>
    </row>
    <row r="648">
      <c r="A648" s="1">
        <v>1425.0</v>
      </c>
      <c r="B648" s="1">
        <v>2.0</v>
      </c>
      <c r="C648" s="1">
        <v>394.0</v>
      </c>
    </row>
    <row r="649">
      <c r="A649" s="1">
        <v>1426.0</v>
      </c>
      <c r="B649" s="1">
        <v>38.0</v>
      </c>
      <c r="C649" s="1">
        <v>394.0</v>
      </c>
    </row>
    <row r="650">
      <c r="A650" s="1">
        <v>1427.0</v>
      </c>
      <c r="B650" s="1">
        <v>2.0</v>
      </c>
      <c r="C650" s="1">
        <v>395.0</v>
      </c>
    </row>
    <row r="651">
      <c r="A651" s="1">
        <v>1428.0</v>
      </c>
      <c r="B651" s="1">
        <v>10.0</v>
      </c>
      <c r="C651" s="1">
        <v>395.0</v>
      </c>
    </row>
    <row r="652">
      <c r="A652" s="1">
        <v>1433.0</v>
      </c>
      <c r="B652" s="1">
        <v>2.0</v>
      </c>
      <c r="C652" s="1">
        <v>396.0</v>
      </c>
    </row>
    <row r="653">
      <c r="A653" s="1">
        <v>1434.0</v>
      </c>
      <c r="B653" s="1">
        <v>36.0</v>
      </c>
      <c r="C653" s="1">
        <v>396.0</v>
      </c>
    </row>
    <row r="654">
      <c r="A654" s="1">
        <v>1435.0</v>
      </c>
      <c r="B654" s="1">
        <v>2.0</v>
      </c>
      <c r="C654" s="1">
        <v>398.0</v>
      </c>
    </row>
    <row r="655">
      <c r="A655" s="1">
        <v>1436.0</v>
      </c>
      <c r="B655" s="1">
        <v>10.0</v>
      </c>
      <c r="C655" s="1">
        <v>398.0</v>
      </c>
    </row>
    <row r="656">
      <c r="A656" s="1">
        <v>1437.0</v>
      </c>
      <c r="B656" s="1">
        <v>2.0</v>
      </c>
      <c r="C656" s="1">
        <v>399.0</v>
      </c>
    </row>
    <row r="657">
      <c r="A657" s="1">
        <v>1438.0</v>
      </c>
      <c r="B657" s="1">
        <v>22.0</v>
      </c>
      <c r="C657" s="1">
        <v>399.0</v>
      </c>
    </row>
    <row r="658">
      <c r="A658" s="1">
        <v>1443.0</v>
      </c>
      <c r="B658" s="1">
        <v>4.0</v>
      </c>
      <c r="C658" s="1">
        <v>401.0</v>
      </c>
    </row>
    <row r="659">
      <c r="A659" s="1">
        <v>1444.0</v>
      </c>
      <c r="B659" s="1">
        <v>24.0</v>
      </c>
      <c r="C659" s="1">
        <v>401.0</v>
      </c>
    </row>
    <row r="660">
      <c r="A660" s="1">
        <v>1445.0</v>
      </c>
      <c r="B660" s="1">
        <v>2.0</v>
      </c>
      <c r="C660" s="1">
        <v>402.0</v>
      </c>
    </row>
    <row r="661">
      <c r="A661" s="1">
        <v>1446.0</v>
      </c>
      <c r="B661" s="1">
        <v>30.0</v>
      </c>
      <c r="C661" s="1">
        <v>402.0</v>
      </c>
    </row>
    <row r="662">
      <c r="A662" s="1">
        <v>1447.0</v>
      </c>
      <c r="B662" s="1">
        <v>1.0</v>
      </c>
      <c r="C662" s="1">
        <v>403.0</v>
      </c>
    </row>
    <row r="663">
      <c r="A663" s="1">
        <v>1448.0</v>
      </c>
      <c r="B663" s="1">
        <v>13.0</v>
      </c>
      <c r="C663" s="1">
        <v>403.0</v>
      </c>
    </row>
    <row r="664">
      <c r="A664" s="1">
        <v>1449.0</v>
      </c>
      <c r="B664" s="1">
        <v>3.0</v>
      </c>
      <c r="C664" s="1">
        <v>404.0</v>
      </c>
    </row>
    <row r="665">
      <c r="A665" s="1">
        <v>1450.0</v>
      </c>
      <c r="B665" s="1">
        <v>23.0</v>
      </c>
      <c r="C665" s="1">
        <v>404.0</v>
      </c>
    </row>
    <row r="666">
      <c r="A666" s="1">
        <v>1451.0</v>
      </c>
      <c r="B666" s="1">
        <v>2.0</v>
      </c>
      <c r="C666" s="1">
        <v>405.0</v>
      </c>
    </row>
    <row r="667">
      <c r="A667" s="1">
        <v>1452.0</v>
      </c>
      <c r="B667" s="1">
        <v>36.0</v>
      </c>
      <c r="C667" s="1">
        <v>405.0</v>
      </c>
    </row>
    <row r="668">
      <c r="A668" s="1">
        <v>1453.0</v>
      </c>
      <c r="B668" s="1">
        <v>1.0</v>
      </c>
      <c r="C668" s="1">
        <v>406.0</v>
      </c>
    </row>
    <row r="669">
      <c r="A669" s="1">
        <v>1454.0</v>
      </c>
      <c r="B669" s="1">
        <v>25.0</v>
      </c>
      <c r="C669" s="1">
        <v>406.0</v>
      </c>
    </row>
    <row r="670">
      <c r="A670" s="1">
        <v>1455.0</v>
      </c>
      <c r="B670" s="1">
        <v>3.0</v>
      </c>
      <c r="C670" s="1">
        <v>407.0</v>
      </c>
    </row>
    <row r="671">
      <c r="A671" s="1">
        <v>1456.0</v>
      </c>
      <c r="B671" s="1">
        <v>15.0</v>
      </c>
      <c r="C671" s="1">
        <v>407.0</v>
      </c>
    </row>
    <row r="672">
      <c r="A672" s="1">
        <v>1457.0</v>
      </c>
      <c r="B672" s="1">
        <v>4.0</v>
      </c>
      <c r="C672" s="1">
        <v>408.0</v>
      </c>
    </row>
    <row r="673">
      <c r="A673" s="1">
        <v>1458.0</v>
      </c>
      <c r="B673" s="1">
        <v>32.0</v>
      </c>
      <c r="C673" s="1">
        <v>408.0</v>
      </c>
    </row>
    <row r="674">
      <c r="A674" s="1">
        <v>1459.0</v>
      </c>
      <c r="B674" s="1">
        <v>1.0</v>
      </c>
      <c r="C674" s="1">
        <v>409.0</v>
      </c>
    </row>
    <row r="675">
      <c r="A675" s="1">
        <v>1460.0</v>
      </c>
      <c r="B675" s="1">
        <v>17.0</v>
      </c>
      <c r="C675" s="1">
        <v>409.0</v>
      </c>
    </row>
    <row r="676">
      <c r="A676" s="1">
        <v>1461.0</v>
      </c>
      <c r="B676" s="1">
        <v>2.0</v>
      </c>
      <c r="C676" s="1">
        <v>410.0</v>
      </c>
    </row>
    <row r="677">
      <c r="A677" s="1">
        <v>1462.0</v>
      </c>
      <c r="B677" s="1">
        <v>18.0</v>
      </c>
      <c r="C677" s="1">
        <v>410.0</v>
      </c>
    </row>
    <row r="678">
      <c r="A678" s="1">
        <v>1463.0</v>
      </c>
      <c r="B678" s="1">
        <v>3.0</v>
      </c>
      <c r="C678" s="1">
        <v>411.0</v>
      </c>
    </row>
    <row r="679">
      <c r="A679" s="1">
        <v>1464.0</v>
      </c>
      <c r="B679" s="1">
        <v>12.0</v>
      </c>
      <c r="C679" s="1">
        <v>411.0</v>
      </c>
    </row>
    <row r="680">
      <c r="A680" s="1">
        <v>1467.0</v>
      </c>
      <c r="B680" s="1">
        <v>4.0</v>
      </c>
      <c r="C680" s="1">
        <v>412.0</v>
      </c>
    </row>
    <row r="681">
      <c r="A681" s="1">
        <v>1468.0</v>
      </c>
      <c r="B681" s="1">
        <v>11.0</v>
      </c>
      <c r="C681" s="1">
        <v>412.0</v>
      </c>
    </row>
    <row r="682">
      <c r="A682" s="1">
        <v>1471.0</v>
      </c>
      <c r="B682" s="1">
        <v>1.0</v>
      </c>
      <c r="C682" s="1">
        <v>413.0</v>
      </c>
    </row>
    <row r="683">
      <c r="A683" s="1">
        <v>1472.0</v>
      </c>
      <c r="B683" s="1">
        <v>33.0</v>
      </c>
      <c r="C683" s="1">
        <v>413.0</v>
      </c>
    </row>
    <row r="684">
      <c r="A684" s="1">
        <v>1473.0</v>
      </c>
      <c r="B684" s="1">
        <v>2.0</v>
      </c>
      <c r="C684" s="1">
        <v>414.0</v>
      </c>
    </row>
    <row r="685">
      <c r="A685" s="1">
        <v>1474.0</v>
      </c>
      <c r="B685" s="1">
        <v>14.0</v>
      </c>
      <c r="C685" s="1">
        <v>414.0</v>
      </c>
    </row>
    <row r="686">
      <c r="A686" s="1">
        <v>1475.0</v>
      </c>
      <c r="B686" s="1">
        <v>1.0</v>
      </c>
      <c r="C686" s="1">
        <v>415.0</v>
      </c>
    </row>
    <row r="687">
      <c r="A687" s="1">
        <v>1476.0</v>
      </c>
      <c r="B687" s="1">
        <v>25.0</v>
      </c>
      <c r="C687" s="1">
        <v>415.0</v>
      </c>
    </row>
    <row r="688">
      <c r="A688" s="1">
        <v>1477.0</v>
      </c>
      <c r="B688" s="1">
        <v>4.0</v>
      </c>
      <c r="C688" s="1">
        <v>416.0</v>
      </c>
    </row>
    <row r="689">
      <c r="A689" s="1">
        <v>1478.0</v>
      </c>
      <c r="B689" s="1">
        <v>28.0</v>
      </c>
      <c r="C689" s="1">
        <v>416.0</v>
      </c>
    </row>
    <row r="690">
      <c r="A690" s="1">
        <v>1479.0</v>
      </c>
      <c r="B690" s="1">
        <v>3.0</v>
      </c>
      <c r="C690" s="1">
        <v>417.0</v>
      </c>
    </row>
    <row r="691">
      <c r="A691" s="1">
        <v>1480.0</v>
      </c>
      <c r="B691" s="1">
        <v>27.0</v>
      </c>
      <c r="C691" s="1">
        <v>417.0</v>
      </c>
    </row>
    <row r="692">
      <c r="A692" s="1">
        <v>1485.0</v>
      </c>
      <c r="B692" s="1">
        <v>2.0</v>
      </c>
      <c r="C692" s="1">
        <v>132.0</v>
      </c>
    </row>
    <row r="693">
      <c r="A693" s="1">
        <v>1486.0</v>
      </c>
      <c r="B693" s="1">
        <v>30.0</v>
      </c>
      <c r="C693" s="1">
        <v>132.0</v>
      </c>
    </row>
    <row r="694">
      <c r="A694" s="1">
        <v>1487.0</v>
      </c>
      <c r="B694" s="1">
        <v>4.0</v>
      </c>
      <c r="C694" s="1">
        <v>418.0</v>
      </c>
    </row>
    <row r="695">
      <c r="A695" s="1">
        <v>1488.0</v>
      </c>
      <c r="B695" s="1">
        <v>16.0</v>
      </c>
      <c r="C695" s="1">
        <v>418.0</v>
      </c>
    </row>
    <row r="696">
      <c r="A696" s="1">
        <v>1489.0</v>
      </c>
      <c r="B696" s="1">
        <v>4.0</v>
      </c>
      <c r="C696" s="1">
        <v>419.0</v>
      </c>
    </row>
    <row r="697">
      <c r="A697" s="1">
        <v>1490.0</v>
      </c>
      <c r="B697" s="1">
        <v>11.0</v>
      </c>
      <c r="C697" s="1">
        <v>419.0</v>
      </c>
    </row>
    <row r="698">
      <c r="A698" s="1">
        <v>1493.0</v>
      </c>
      <c r="B698" s="1">
        <v>3.0</v>
      </c>
      <c r="C698" s="1">
        <v>420.0</v>
      </c>
    </row>
    <row r="699">
      <c r="A699" s="1">
        <v>1494.0</v>
      </c>
      <c r="B699" s="1">
        <v>35.0</v>
      </c>
      <c r="C699" s="1">
        <v>420.0</v>
      </c>
    </row>
    <row r="700">
      <c r="A700" s="1">
        <v>1513.0</v>
      </c>
      <c r="B700" s="1">
        <v>4.0</v>
      </c>
      <c r="C700" s="1">
        <v>421.0</v>
      </c>
    </row>
    <row r="701">
      <c r="A701" s="1">
        <v>1514.0</v>
      </c>
      <c r="B701" s="1">
        <v>16.0</v>
      </c>
      <c r="C701" s="1">
        <v>421.0</v>
      </c>
    </row>
    <row r="702">
      <c r="A702" s="1">
        <v>1515.0</v>
      </c>
      <c r="B702" s="1">
        <v>2.0</v>
      </c>
      <c r="C702" s="1">
        <v>424.0</v>
      </c>
    </row>
    <row r="703">
      <c r="A703" s="1">
        <v>1516.0</v>
      </c>
      <c r="B703" s="1">
        <v>22.0</v>
      </c>
      <c r="C703" s="1">
        <v>424.0</v>
      </c>
    </row>
    <row r="704">
      <c r="A704" s="1">
        <v>1517.0</v>
      </c>
      <c r="B704" s="1">
        <v>4.0</v>
      </c>
      <c r="C704" s="1">
        <v>371.0</v>
      </c>
    </row>
    <row r="705">
      <c r="A705" s="1">
        <v>1518.0</v>
      </c>
      <c r="B705" s="1">
        <v>16.0</v>
      </c>
      <c r="C705" s="1">
        <v>371.0</v>
      </c>
    </row>
    <row r="706">
      <c r="A706" s="1">
        <v>1521.0</v>
      </c>
      <c r="B706" s="1">
        <v>1.0</v>
      </c>
      <c r="C706" s="1">
        <v>425.0</v>
      </c>
    </row>
    <row r="707">
      <c r="A707" s="1">
        <v>1522.0</v>
      </c>
      <c r="B707" s="1">
        <v>25.0</v>
      </c>
      <c r="C707" s="1">
        <v>425.0</v>
      </c>
    </row>
    <row r="708">
      <c r="A708" s="1">
        <v>1523.0</v>
      </c>
      <c r="B708" s="1">
        <v>4.0</v>
      </c>
      <c r="C708" s="1">
        <v>426.0</v>
      </c>
    </row>
    <row r="709">
      <c r="A709" s="1">
        <v>1524.0</v>
      </c>
      <c r="B709" s="1">
        <v>28.0</v>
      </c>
      <c r="C709" s="1">
        <v>426.0</v>
      </c>
    </row>
    <row r="710">
      <c r="A710" s="1">
        <v>1543.0</v>
      </c>
      <c r="B710" s="1">
        <v>4.0</v>
      </c>
      <c r="C710" s="1">
        <v>428.0</v>
      </c>
    </row>
    <row r="711">
      <c r="A711" s="1">
        <v>1544.0</v>
      </c>
      <c r="B711" s="1">
        <v>24.0</v>
      </c>
      <c r="C711" s="1">
        <v>428.0</v>
      </c>
    </row>
    <row r="712">
      <c r="A712" s="1">
        <v>1545.0</v>
      </c>
      <c r="B712" s="1">
        <v>1.0</v>
      </c>
      <c r="C712" s="1">
        <v>429.0</v>
      </c>
    </row>
    <row r="713">
      <c r="A713" s="1">
        <v>1546.0</v>
      </c>
      <c r="B713" s="1">
        <v>9.0</v>
      </c>
      <c r="C713" s="1">
        <v>429.0</v>
      </c>
    </row>
    <row r="714">
      <c r="A714" s="1">
        <v>1547.0</v>
      </c>
      <c r="B714" s="1">
        <v>2.0</v>
      </c>
      <c r="C714" s="1">
        <v>430.0</v>
      </c>
    </row>
    <row r="715">
      <c r="A715" s="1">
        <v>1548.0</v>
      </c>
      <c r="B715" s="1">
        <v>10.0</v>
      </c>
      <c r="C715" s="1">
        <v>430.0</v>
      </c>
    </row>
    <row r="716">
      <c r="A716" s="1">
        <v>1549.0</v>
      </c>
      <c r="B716" s="1">
        <v>2.0</v>
      </c>
      <c r="C716" s="1">
        <v>431.0</v>
      </c>
    </row>
    <row r="717">
      <c r="A717" s="1">
        <v>1550.0</v>
      </c>
      <c r="B717" s="1">
        <v>26.0</v>
      </c>
      <c r="C717" s="1">
        <v>431.0</v>
      </c>
    </row>
    <row r="718">
      <c r="A718" s="1">
        <v>1551.0</v>
      </c>
      <c r="B718" s="1">
        <v>3.0</v>
      </c>
      <c r="C718" s="1">
        <v>432.0</v>
      </c>
    </row>
    <row r="719">
      <c r="A719" s="1">
        <v>1552.0</v>
      </c>
      <c r="B719" s="1">
        <v>31.0</v>
      </c>
      <c r="C719" s="1">
        <v>432.0</v>
      </c>
    </row>
    <row r="720">
      <c r="A720" s="1">
        <v>1553.0</v>
      </c>
      <c r="B720" s="1">
        <v>2.0</v>
      </c>
      <c r="C720" s="1">
        <v>218.0</v>
      </c>
    </row>
    <row r="721">
      <c r="A721" s="1">
        <v>1554.0</v>
      </c>
      <c r="B721" s="1">
        <v>30.0</v>
      </c>
      <c r="C721" s="1">
        <v>218.0</v>
      </c>
    </row>
    <row r="722">
      <c r="A722" s="1">
        <v>1555.0</v>
      </c>
      <c r="B722" s="1">
        <v>4.0</v>
      </c>
      <c r="C722" s="1">
        <v>433.0</v>
      </c>
    </row>
    <row r="723">
      <c r="A723" s="1">
        <v>1556.0</v>
      </c>
      <c r="B723" s="1">
        <v>20.0</v>
      </c>
      <c r="C723" s="1">
        <v>433.0</v>
      </c>
    </row>
    <row r="724">
      <c r="A724" s="1">
        <v>1557.0</v>
      </c>
      <c r="B724" s="1">
        <v>4.0</v>
      </c>
      <c r="C724" s="1">
        <v>434.0</v>
      </c>
    </row>
    <row r="725">
      <c r="A725" s="1">
        <v>1558.0</v>
      </c>
      <c r="B725" s="1">
        <v>20.0</v>
      </c>
      <c r="C725" s="1">
        <v>434.0</v>
      </c>
    </row>
    <row r="726">
      <c r="A726" s="1">
        <v>1559.0</v>
      </c>
      <c r="B726" s="1">
        <v>1.0</v>
      </c>
      <c r="C726" s="1">
        <v>435.0</v>
      </c>
    </row>
    <row r="727">
      <c r="A727" s="1">
        <v>1560.0</v>
      </c>
      <c r="B727" s="1">
        <v>13.0</v>
      </c>
      <c r="C727" s="1">
        <v>435.0</v>
      </c>
    </row>
    <row r="728">
      <c r="A728" s="1">
        <v>1561.0</v>
      </c>
      <c r="B728" s="1">
        <v>2.0</v>
      </c>
      <c r="C728" s="1">
        <v>436.0</v>
      </c>
    </row>
    <row r="729">
      <c r="A729" s="1">
        <v>1562.0</v>
      </c>
      <c r="B729" s="1">
        <v>38.0</v>
      </c>
      <c r="C729" s="1">
        <v>436.0</v>
      </c>
    </row>
    <row r="730">
      <c r="A730" s="1">
        <v>1569.0</v>
      </c>
      <c r="B730" s="1">
        <v>1.0</v>
      </c>
      <c r="C730" s="1">
        <v>367.0</v>
      </c>
    </row>
    <row r="731">
      <c r="A731" s="1">
        <v>1570.0</v>
      </c>
      <c r="B731" s="1">
        <v>21.0</v>
      </c>
      <c r="C731" s="1">
        <v>367.0</v>
      </c>
    </row>
    <row r="732">
      <c r="A732" s="1">
        <v>1571.0</v>
      </c>
      <c r="B732" s="1">
        <v>2.0</v>
      </c>
      <c r="C732" s="1">
        <v>110.0</v>
      </c>
    </row>
    <row r="733">
      <c r="A733" s="1">
        <v>1572.0</v>
      </c>
      <c r="B733" s="1">
        <v>38.0</v>
      </c>
      <c r="C733" s="1">
        <v>110.0</v>
      </c>
    </row>
    <row r="734">
      <c r="A734" s="1">
        <v>1573.0</v>
      </c>
      <c r="B734" s="1">
        <v>4.0</v>
      </c>
      <c r="C734" s="1">
        <v>438.0</v>
      </c>
    </row>
    <row r="735">
      <c r="A735" s="1">
        <v>1574.0</v>
      </c>
      <c r="B735" s="1">
        <v>28.0</v>
      </c>
      <c r="C735" s="1">
        <v>438.0</v>
      </c>
    </row>
    <row r="736">
      <c r="A736" s="1">
        <v>1577.0</v>
      </c>
      <c r="B736" s="1">
        <v>4.0</v>
      </c>
      <c r="C736" s="1">
        <v>440.0</v>
      </c>
    </row>
    <row r="737">
      <c r="A737" s="1">
        <v>1578.0</v>
      </c>
      <c r="B737" s="1">
        <v>11.0</v>
      </c>
      <c r="C737" s="1">
        <v>440.0</v>
      </c>
    </row>
    <row r="738">
      <c r="A738" s="1">
        <v>1579.0</v>
      </c>
      <c r="B738" s="1">
        <v>1.0</v>
      </c>
      <c r="C738" s="1">
        <v>441.0</v>
      </c>
    </row>
    <row r="739">
      <c r="A739" s="1">
        <v>1580.0</v>
      </c>
      <c r="B739" s="1">
        <v>21.0</v>
      </c>
      <c r="C739" s="1">
        <v>441.0</v>
      </c>
    </row>
    <row r="740">
      <c r="A740" s="1">
        <v>1583.0</v>
      </c>
      <c r="B740" s="1">
        <v>3.0</v>
      </c>
      <c r="C740" s="1">
        <v>442.0</v>
      </c>
    </row>
    <row r="741">
      <c r="A741" s="1">
        <v>1584.0</v>
      </c>
      <c r="B741" s="1">
        <v>31.0</v>
      </c>
      <c r="C741" s="1">
        <v>442.0</v>
      </c>
    </row>
    <row r="742">
      <c r="A742" s="1">
        <v>1585.0</v>
      </c>
      <c r="B742" s="1">
        <v>2.0</v>
      </c>
      <c r="C742" s="1">
        <v>443.0</v>
      </c>
    </row>
    <row r="743">
      <c r="A743" s="1">
        <v>1586.0</v>
      </c>
      <c r="B743" s="1">
        <v>22.0</v>
      </c>
      <c r="C743" s="1">
        <v>443.0</v>
      </c>
    </row>
    <row r="744">
      <c r="A744" s="1">
        <v>1589.0</v>
      </c>
      <c r="B744" s="1">
        <v>1.0</v>
      </c>
      <c r="C744" s="1">
        <v>112.0</v>
      </c>
    </row>
    <row r="745">
      <c r="A745" s="1">
        <v>1590.0</v>
      </c>
      <c r="B745" s="1">
        <v>21.0</v>
      </c>
      <c r="C745" s="1">
        <v>112.0</v>
      </c>
    </row>
    <row r="746">
      <c r="A746" s="1">
        <v>1591.0</v>
      </c>
      <c r="B746" s="1">
        <v>2.0</v>
      </c>
      <c r="C746" s="1">
        <v>444.0</v>
      </c>
    </row>
    <row r="747">
      <c r="A747" s="1">
        <v>1592.0</v>
      </c>
      <c r="B747" s="1">
        <v>14.0</v>
      </c>
      <c r="C747" s="1">
        <v>444.0</v>
      </c>
    </row>
    <row r="748">
      <c r="A748" s="1">
        <v>1607.0</v>
      </c>
      <c r="B748" s="1">
        <v>2.0</v>
      </c>
      <c r="C748" s="1">
        <v>449.0</v>
      </c>
    </row>
    <row r="749">
      <c r="A749" s="1">
        <v>1608.0</v>
      </c>
      <c r="B749" s="1">
        <v>18.0</v>
      </c>
      <c r="C749" s="1">
        <v>449.0</v>
      </c>
    </row>
    <row r="750">
      <c r="A750" s="1">
        <v>1609.0</v>
      </c>
      <c r="B750" s="1">
        <v>1.0</v>
      </c>
      <c r="C750" s="1">
        <v>450.0</v>
      </c>
    </row>
    <row r="751">
      <c r="A751" s="1">
        <v>1610.0</v>
      </c>
      <c r="B751" s="1">
        <v>13.0</v>
      </c>
      <c r="C751" s="1">
        <v>450.0</v>
      </c>
    </row>
    <row r="752">
      <c r="A752" s="1">
        <v>1611.0</v>
      </c>
      <c r="B752" s="1">
        <v>1.0</v>
      </c>
      <c r="C752" s="1">
        <v>451.0</v>
      </c>
    </row>
    <row r="753">
      <c r="A753" s="1">
        <v>1612.0</v>
      </c>
      <c r="B753" s="1">
        <v>21.0</v>
      </c>
      <c r="C753" s="1">
        <v>451.0</v>
      </c>
    </row>
    <row r="754">
      <c r="A754" s="1">
        <v>1615.0</v>
      </c>
      <c r="B754" s="1">
        <v>2.0</v>
      </c>
      <c r="C754" s="1">
        <v>453.0</v>
      </c>
    </row>
    <row r="755">
      <c r="A755" s="1">
        <v>1616.0</v>
      </c>
      <c r="B755" s="1">
        <v>30.0</v>
      </c>
      <c r="C755" s="1">
        <v>453.0</v>
      </c>
    </row>
    <row r="756">
      <c r="A756" s="1">
        <v>1617.0</v>
      </c>
      <c r="B756" s="1">
        <v>1.0</v>
      </c>
      <c r="C756" s="1">
        <v>454.0</v>
      </c>
    </row>
    <row r="757">
      <c r="A757" s="1">
        <v>1618.0</v>
      </c>
      <c r="B757" s="1">
        <v>25.0</v>
      </c>
      <c r="C757" s="1">
        <v>454.0</v>
      </c>
    </row>
    <row r="758">
      <c r="A758" s="1">
        <v>1619.0</v>
      </c>
      <c r="B758" s="1">
        <v>4.0</v>
      </c>
      <c r="C758" s="1">
        <v>455.0</v>
      </c>
    </row>
    <row r="759">
      <c r="A759" s="1">
        <v>1620.0</v>
      </c>
      <c r="B759" s="1">
        <v>40.0</v>
      </c>
      <c r="C759" s="1">
        <v>455.0</v>
      </c>
    </row>
    <row r="760">
      <c r="A760" s="1">
        <v>1623.0</v>
      </c>
      <c r="B760" s="1">
        <v>2.0</v>
      </c>
      <c r="C760" s="1">
        <v>457.0</v>
      </c>
    </row>
    <row r="761">
      <c r="A761" s="1">
        <v>1624.0</v>
      </c>
      <c r="B761" s="1">
        <v>14.0</v>
      </c>
      <c r="C761" s="1">
        <v>457.0</v>
      </c>
    </row>
    <row r="762">
      <c r="A762" s="1">
        <v>1627.0</v>
      </c>
      <c r="B762" s="1">
        <v>2.0</v>
      </c>
      <c r="C762" s="1">
        <v>458.0</v>
      </c>
    </row>
    <row r="763">
      <c r="A763" s="1">
        <v>1628.0</v>
      </c>
      <c r="B763" s="1">
        <v>18.0</v>
      </c>
      <c r="C763" s="1">
        <v>458.0</v>
      </c>
    </row>
    <row r="764">
      <c r="A764" s="1">
        <v>1631.0</v>
      </c>
      <c r="B764" s="1">
        <v>3.0</v>
      </c>
      <c r="C764" s="1">
        <v>459.0</v>
      </c>
    </row>
    <row r="765">
      <c r="A765" s="1">
        <v>1632.0</v>
      </c>
      <c r="B765" s="1">
        <v>31.0</v>
      </c>
      <c r="C765" s="1">
        <v>459.0</v>
      </c>
    </row>
    <row r="766">
      <c r="A766" s="1">
        <v>1633.0</v>
      </c>
      <c r="B766" s="1">
        <v>1.0</v>
      </c>
      <c r="C766" s="1">
        <v>460.0</v>
      </c>
    </row>
    <row r="767">
      <c r="A767" s="1">
        <v>1634.0</v>
      </c>
      <c r="B767" s="1">
        <v>9.0</v>
      </c>
      <c r="C767" s="1">
        <v>460.0</v>
      </c>
    </row>
    <row r="768">
      <c r="A768" s="1">
        <v>1635.0</v>
      </c>
      <c r="B768" s="1">
        <v>2.0</v>
      </c>
      <c r="C768" s="1">
        <v>461.0</v>
      </c>
    </row>
    <row r="769">
      <c r="A769" s="1">
        <v>1636.0</v>
      </c>
      <c r="B769" s="1">
        <v>6.0</v>
      </c>
      <c r="C769" s="1">
        <v>461.0</v>
      </c>
    </row>
    <row r="770">
      <c r="A770" s="1">
        <v>1637.0</v>
      </c>
      <c r="B770" s="1">
        <v>4.0</v>
      </c>
      <c r="C770" s="1">
        <v>310.0</v>
      </c>
    </row>
    <row r="771">
      <c r="A771" s="1">
        <v>1638.0</v>
      </c>
      <c r="B771" s="1">
        <v>24.0</v>
      </c>
      <c r="C771" s="1">
        <v>310.0</v>
      </c>
    </row>
    <row r="772">
      <c r="A772" s="1">
        <v>1639.0</v>
      </c>
      <c r="B772" s="1">
        <v>4.0</v>
      </c>
      <c r="C772" s="1">
        <v>205.0</v>
      </c>
    </row>
    <row r="773">
      <c r="A773" s="1">
        <v>1640.0</v>
      </c>
      <c r="B773" s="1">
        <v>24.0</v>
      </c>
      <c r="C773" s="1">
        <v>205.0</v>
      </c>
    </row>
    <row r="774">
      <c r="A774" s="1">
        <v>1643.0</v>
      </c>
      <c r="B774" s="1">
        <v>4.0</v>
      </c>
      <c r="C774" s="1">
        <v>462.0</v>
      </c>
    </row>
    <row r="775">
      <c r="A775" s="1">
        <v>1644.0</v>
      </c>
      <c r="B775" s="1">
        <v>11.0</v>
      </c>
      <c r="C775" s="1">
        <v>462.0</v>
      </c>
    </row>
    <row r="776">
      <c r="A776" s="1">
        <v>1649.0</v>
      </c>
      <c r="B776" s="1">
        <v>1.0</v>
      </c>
      <c r="C776" s="1">
        <v>464.0</v>
      </c>
    </row>
    <row r="777">
      <c r="A777" s="1">
        <v>1650.0</v>
      </c>
      <c r="B777" s="1">
        <v>33.0</v>
      </c>
      <c r="C777" s="1">
        <v>464.0</v>
      </c>
    </row>
    <row r="778">
      <c r="A778" s="1">
        <v>1651.0</v>
      </c>
      <c r="B778" s="1">
        <v>1.0</v>
      </c>
      <c r="C778" s="1">
        <v>465.0</v>
      </c>
    </row>
    <row r="779">
      <c r="A779" s="1">
        <v>1652.0</v>
      </c>
      <c r="B779" s="1">
        <v>21.0</v>
      </c>
      <c r="C779" s="1">
        <v>465.0</v>
      </c>
    </row>
    <row r="780">
      <c r="A780" s="1">
        <v>1655.0</v>
      </c>
      <c r="B780" s="1">
        <v>3.0</v>
      </c>
      <c r="C780" s="1">
        <v>467.0</v>
      </c>
    </row>
    <row r="781">
      <c r="A781" s="1">
        <v>1656.0</v>
      </c>
      <c r="B781" s="1">
        <v>15.0</v>
      </c>
      <c r="C781" s="1">
        <v>467.0</v>
      </c>
    </row>
    <row r="782">
      <c r="A782" s="1">
        <v>1667.0</v>
      </c>
      <c r="B782" s="1">
        <v>1.0</v>
      </c>
      <c r="C782" s="1">
        <v>469.0</v>
      </c>
    </row>
    <row r="783">
      <c r="A783" s="1">
        <v>1668.0</v>
      </c>
      <c r="B783" s="1">
        <v>37.0</v>
      </c>
      <c r="C783" s="1">
        <v>469.0</v>
      </c>
    </row>
    <row r="784">
      <c r="A784" s="1">
        <v>1669.0</v>
      </c>
      <c r="B784" s="1">
        <v>4.0</v>
      </c>
      <c r="C784" s="1">
        <v>198.0</v>
      </c>
    </row>
    <row r="785">
      <c r="A785" s="1">
        <v>1670.0</v>
      </c>
      <c r="B785" s="1">
        <v>20.0</v>
      </c>
      <c r="C785" s="1">
        <v>198.0</v>
      </c>
    </row>
    <row r="786">
      <c r="A786" s="1">
        <v>1673.0</v>
      </c>
      <c r="B786" s="1">
        <v>2.0</v>
      </c>
      <c r="C786" s="1">
        <v>312.0</v>
      </c>
    </row>
    <row r="787">
      <c r="A787" s="1">
        <v>1674.0</v>
      </c>
      <c r="B787" s="1">
        <v>22.0</v>
      </c>
      <c r="C787" s="1">
        <v>312.0</v>
      </c>
    </row>
    <row r="788">
      <c r="A788" s="1">
        <v>1675.0</v>
      </c>
      <c r="B788" s="1">
        <v>1.0</v>
      </c>
      <c r="C788" s="1">
        <v>471.0</v>
      </c>
    </row>
    <row r="789">
      <c r="A789" s="1">
        <v>1676.0</v>
      </c>
      <c r="B789" s="1">
        <v>13.0</v>
      </c>
      <c r="C789" s="1">
        <v>471.0</v>
      </c>
    </row>
    <row r="790">
      <c r="A790" s="1">
        <v>1677.0</v>
      </c>
      <c r="B790" s="1">
        <v>4.0</v>
      </c>
      <c r="C790" s="1">
        <v>472.0</v>
      </c>
    </row>
    <row r="791">
      <c r="A791" s="1">
        <v>1678.0</v>
      </c>
      <c r="B791" s="1">
        <v>28.0</v>
      </c>
      <c r="C791" s="1">
        <v>472.0</v>
      </c>
    </row>
    <row r="792">
      <c r="A792" s="1">
        <v>1679.0</v>
      </c>
      <c r="B792" s="1">
        <v>2.0</v>
      </c>
      <c r="C792" s="1">
        <v>473.0</v>
      </c>
    </row>
    <row r="793">
      <c r="A793" s="1">
        <v>1680.0</v>
      </c>
      <c r="B793" s="1">
        <v>36.0</v>
      </c>
      <c r="C793" s="1">
        <v>473.0</v>
      </c>
    </row>
    <row r="794">
      <c r="A794" s="1">
        <v>1681.0</v>
      </c>
      <c r="B794" s="1">
        <v>2.0</v>
      </c>
      <c r="C794" s="1">
        <v>208.0</v>
      </c>
    </row>
    <row r="795">
      <c r="A795" s="1">
        <v>1682.0</v>
      </c>
      <c r="B795" s="1">
        <v>30.0</v>
      </c>
      <c r="C795" s="1">
        <v>208.0</v>
      </c>
    </row>
    <row r="796">
      <c r="A796" s="1">
        <v>1683.0</v>
      </c>
      <c r="B796" s="1">
        <v>4.0</v>
      </c>
      <c r="C796" s="1">
        <v>474.0</v>
      </c>
    </row>
    <row r="797">
      <c r="A797" s="1">
        <v>1684.0</v>
      </c>
      <c r="B797" s="1">
        <v>20.0</v>
      </c>
      <c r="C797" s="1">
        <v>474.0</v>
      </c>
    </row>
    <row r="798">
      <c r="A798" s="1">
        <v>1685.0</v>
      </c>
      <c r="B798" s="1">
        <v>2.0</v>
      </c>
      <c r="C798" s="1">
        <v>439.0</v>
      </c>
    </row>
    <row r="799">
      <c r="A799" s="1">
        <v>1686.0</v>
      </c>
      <c r="B799" s="1">
        <v>22.0</v>
      </c>
      <c r="C799" s="1">
        <v>439.0</v>
      </c>
    </row>
    <row r="800">
      <c r="A800" s="1">
        <v>1687.0</v>
      </c>
      <c r="B800" s="1">
        <v>3.0</v>
      </c>
      <c r="C800" s="1">
        <v>475.0</v>
      </c>
    </row>
    <row r="801">
      <c r="A801" s="1">
        <v>1688.0</v>
      </c>
      <c r="B801" s="1">
        <v>15.0</v>
      </c>
      <c r="C801" s="1">
        <v>475.0</v>
      </c>
    </row>
    <row r="802">
      <c r="A802" s="1">
        <v>1689.0</v>
      </c>
      <c r="B802" s="1">
        <v>2.0</v>
      </c>
      <c r="C802" s="1">
        <v>321.0</v>
      </c>
    </row>
    <row r="803">
      <c r="A803" s="1">
        <v>1690.0</v>
      </c>
      <c r="B803" s="1">
        <v>30.0</v>
      </c>
      <c r="C803" s="1">
        <v>321.0</v>
      </c>
    </row>
    <row r="804">
      <c r="A804" s="1">
        <v>1691.0</v>
      </c>
      <c r="B804" s="1">
        <v>2.0</v>
      </c>
      <c r="C804" s="1">
        <v>476.0</v>
      </c>
    </row>
    <row r="805">
      <c r="A805" s="1">
        <v>1692.0</v>
      </c>
      <c r="B805" s="1">
        <v>10.0</v>
      </c>
      <c r="C805" s="1">
        <v>476.0</v>
      </c>
    </row>
    <row r="806">
      <c r="A806" s="1">
        <v>1693.0</v>
      </c>
      <c r="B806" s="1">
        <v>4.0</v>
      </c>
      <c r="C806" s="1">
        <v>477.0</v>
      </c>
    </row>
    <row r="807">
      <c r="A807" s="1">
        <v>1694.0</v>
      </c>
      <c r="B807" s="1">
        <v>32.0</v>
      </c>
      <c r="C807" s="1">
        <v>477.0</v>
      </c>
    </row>
    <row r="808">
      <c r="A808" s="1">
        <v>1695.0</v>
      </c>
      <c r="B808" s="1">
        <v>2.0</v>
      </c>
      <c r="C808" s="1">
        <v>478.0</v>
      </c>
    </row>
    <row r="809">
      <c r="A809" s="1">
        <v>1696.0</v>
      </c>
      <c r="B809" s="1">
        <v>22.0</v>
      </c>
      <c r="C809" s="1">
        <v>478.0</v>
      </c>
    </row>
    <row r="810">
      <c r="A810" s="1">
        <v>1697.0</v>
      </c>
      <c r="B810" s="1">
        <v>2.0</v>
      </c>
      <c r="C810" s="1">
        <v>479.0</v>
      </c>
    </row>
    <row r="811">
      <c r="A811" s="1">
        <v>1698.0</v>
      </c>
      <c r="B811" s="1">
        <v>22.0</v>
      </c>
      <c r="C811" s="1">
        <v>479.0</v>
      </c>
    </row>
    <row r="812">
      <c r="A812" s="1">
        <v>1699.0</v>
      </c>
      <c r="B812" s="1">
        <v>2.0</v>
      </c>
      <c r="C812" s="1">
        <v>480.0</v>
      </c>
    </row>
    <row r="813">
      <c r="A813" s="1">
        <v>1700.0</v>
      </c>
      <c r="B813" s="1">
        <v>26.0</v>
      </c>
      <c r="C813" s="1">
        <v>480.0</v>
      </c>
    </row>
    <row r="814">
      <c r="A814" s="1">
        <v>1703.0</v>
      </c>
      <c r="B814" s="1">
        <v>4.0</v>
      </c>
      <c r="C814" s="1">
        <v>481.0</v>
      </c>
    </row>
    <row r="815">
      <c r="A815" s="1">
        <v>1704.0</v>
      </c>
      <c r="B815" s="1">
        <v>20.0</v>
      </c>
      <c r="C815" s="1">
        <v>481.0</v>
      </c>
    </row>
    <row r="816">
      <c r="A816" s="1">
        <v>1709.0</v>
      </c>
      <c r="B816" s="1">
        <v>1.0</v>
      </c>
      <c r="C816" s="1">
        <v>484.0</v>
      </c>
    </row>
    <row r="817">
      <c r="A817" s="1">
        <v>1710.0</v>
      </c>
      <c r="B817" s="1">
        <v>29.0</v>
      </c>
      <c r="C817" s="1">
        <v>484.0</v>
      </c>
    </row>
    <row r="818">
      <c r="A818" s="1">
        <v>1713.0</v>
      </c>
      <c r="B818" s="1">
        <v>3.0</v>
      </c>
      <c r="C818" s="1">
        <v>486.0</v>
      </c>
    </row>
    <row r="819">
      <c r="A819" s="1">
        <v>1714.0</v>
      </c>
      <c r="B819" s="1">
        <v>15.0</v>
      </c>
      <c r="C819" s="1">
        <v>486.0</v>
      </c>
    </row>
    <row r="820">
      <c r="A820" s="1">
        <v>1715.0</v>
      </c>
      <c r="B820" s="1">
        <v>2.0</v>
      </c>
      <c r="C820" s="1">
        <v>485.0</v>
      </c>
    </row>
    <row r="821">
      <c r="A821" s="1">
        <v>1716.0</v>
      </c>
      <c r="B821" s="1">
        <v>22.0</v>
      </c>
      <c r="C821" s="1">
        <v>485.0</v>
      </c>
    </row>
    <row r="822">
      <c r="A822" s="1">
        <v>1721.0</v>
      </c>
      <c r="B822" s="1">
        <v>4.0</v>
      </c>
      <c r="C822" s="1">
        <v>488.0</v>
      </c>
    </row>
    <row r="823">
      <c r="A823" s="1">
        <v>1722.0</v>
      </c>
      <c r="B823" s="1">
        <v>20.0</v>
      </c>
      <c r="C823" s="1">
        <v>488.0</v>
      </c>
    </row>
    <row r="824">
      <c r="A824" s="1">
        <v>1723.0</v>
      </c>
      <c r="B824" s="1">
        <v>2.0</v>
      </c>
      <c r="C824" s="1">
        <v>489.0</v>
      </c>
    </row>
    <row r="825">
      <c r="A825" s="1">
        <v>1724.0</v>
      </c>
      <c r="B825" s="1">
        <v>18.0</v>
      </c>
      <c r="C825" s="1">
        <v>489.0</v>
      </c>
    </row>
    <row r="826">
      <c r="A826" s="1">
        <v>1725.0</v>
      </c>
      <c r="B826" s="1">
        <v>2.0</v>
      </c>
      <c r="C826" s="1">
        <v>490.0</v>
      </c>
    </row>
    <row r="827">
      <c r="A827" s="1">
        <v>1726.0</v>
      </c>
      <c r="B827" s="1">
        <v>14.0</v>
      </c>
      <c r="C827" s="1">
        <v>490.0</v>
      </c>
    </row>
    <row r="828">
      <c r="A828" s="1">
        <v>1727.0</v>
      </c>
      <c r="B828" s="1">
        <v>3.0</v>
      </c>
      <c r="C828" s="1">
        <v>491.0</v>
      </c>
    </row>
    <row r="829">
      <c r="A829" s="1">
        <v>1728.0</v>
      </c>
      <c r="B829" s="1">
        <v>12.0</v>
      </c>
      <c r="C829" s="1">
        <v>491.0</v>
      </c>
    </row>
    <row r="830">
      <c r="A830" s="1">
        <v>1731.0</v>
      </c>
      <c r="B830" s="1">
        <v>4.0</v>
      </c>
      <c r="C830" s="1">
        <v>492.0</v>
      </c>
    </row>
    <row r="831">
      <c r="A831" s="1">
        <v>1732.0</v>
      </c>
      <c r="B831" s="1">
        <v>32.0</v>
      </c>
      <c r="C831" s="1">
        <v>492.0</v>
      </c>
    </row>
    <row r="832">
      <c r="A832" s="1">
        <v>1733.0</v>
      </c>
      <c r="B832" s="1">
        <v>2.0</v>
      </c>
      <c r="C832" s="1">
        <v>493.0</v>
      </c>
    </row>
    <row r="833">
      <c r="A833" s="1">
        <v>1734.0</v>
      </c>
      <c r="B833" s="1">
        <v>18.0</v>
      </c>
      <c r="C833" s="1">
        <v>493.0</v>
      </c>
    </row>
    <row r="834">
      <c r="A834" s="1">
        <v>1735.0</v>
      </c>
      <c r="B834" s="1">
        <v>2.0</v>
      </c>
      <c r="C834" s="1">
        <v>494.0</v>
      </c>
    </row>
    <row r="835">
      <c r="A835" s="1">
        <v>1736.0</v>
      </c>
      <c r="B835" s="1">
        <v>36.0</v>
      </c>
      <c r="C835" s="1">
        <v>494.0</v>
      </c>
    </row>
    <row r="836">
      <c r="A836" s="1">
        <v>1737.0</v>
      </c>
      <c r="B836" s="1">
        <v>2.0</v>
      </c>
      <c r="C836" s="1">
        <v>495.0</v>
      </c>
    </row>
    <row r="837">
      <c r="A837" s="1">
        <v>1738.0</v>
      </c>
      <c r="B837" s="1">
        <v>26.0</v>
      </c>
      <c r="C837" s="1">
        <v>495.0</v>
      </c>
    </row>
    <row r="838">
      <c r="A838" s="1">
        <v>1743.0</v>
      </c>
      <c r="B838" s="1">
        <v>2.0</v>
      </c>
      <c r="C838" s="1">
        <v>482.0</v>
      </c>
    </row>
    <row r="839">
      <c r="A839" s="1">
        <v>1744.0</v>
      </c>
      <c r="B839" s="1">
        <v>14.0</v>
      </c>
      <c r="C839" s="1">
        <v>482.0</v>
      </c>
    </row>
    <row r="840">
      <c r="A840" s="1">
        <v>1747.0</v>
      </c>
      <c r="B840" s="1">
        <v>2.0</v>
      </c>
      <c r="C840" s="1">
        <v>498.0</v>
      </c>
    </row>
    <row r="841">
      <c r="A841" s="1">
        <v>1748.0</v>
      </c>
      <c r="B841" s="1">
        <v>30.0</v>
      </c>
      <c r="C841" s="1">
        <v>498.0</v>
      </c>
    </row>
    <row r="842">
      <c r="A842" s="1">
        <v>1749.0</v>
      </c>
      <c r="B842" s="1">
        <v>2.0</v>
      </c>
      <c r="C842" s="1">
        <v>499.0</v>
      </c>
    </row>
    <row r="843">
      <c r="A843" s="1">
        <v>1750.0</v>
      </c>
      <c r="B843" s="1">
        <v>22.0</v>
      </c>
      <c r="C843" s="1">
        <v>499.0</v>
      </c>
    </row>
    <row r="844">
      <c r="A844" s="1">
        <v>1757.0</v>
      </c>
      <c r="B844" s="1">
        <v>4.0</v>
      </c>
      <c r="C844" s="1">
        <v>501.0</v>
      </c>
    </row>
    <row r="845">
      <c r="A845" s="1">
        <v>1758.0</v>
      </c>
      <c r="B845" s="1">
        <v>34.0</v>
      </c>
      <c r="C845" s="1">
        <v>501.0</v>
      </c>
    </row>
    <row r="846">
      <c r="A846" s="1">
        <v>1759.0</v>
      </c>
      <c r="B846" s="1">
        <v>1.0</v>
      </c>
      <c r="C846" s="1">
        <v>502.0</v>
      </c>
    </row>
    <row r="847">
      <c r="A847" s="1">
        <v>1760.0</v>
      </c>
      <c r="B847" s="1">
        <v>21.0</v>
      </c>
      <c r="C847" s="1">
        <v>502.0</v>
      </c>
    </row>
    <row r="848">
      <c r="A848" s="1">
        <v>1761.0</v>
      </c>
      <c r="B848" s="1">
        <v>3.0</v>
      </c>
      <c r="C848" s="1">
        <v>503.0</v>
      </c>
    </row>
    <row r="849">
      <c r="A849" s="1">
        <v>1762.0</v>
      </c>
      <c r="B849" s="1">
        <v>43.0</v>
      </c>
      <c r="C849" s="1">
        <v>503.0</v>
      </c>
    </row>
    <row r="850">
      <c r="A850" s="1">
        <v>1763.0</v>
      </c>
      <c r="B850" s="1">
        <v>4.0</v>
      </c>
      <c r="C850" s="1">
        <v>504.0</v>
      </c>
    </row>
    <row r="851">
      <c r="A851" s="1">
        <v>1764.0</v>
      </c>
      <c r="B851" s="1">
        <v>20.0</v>
      </c>
      <c r="C851" s="1">
        <v>504.0</v>
      </c>
    </row>
    <row r="852">
      <c r="A852" s="1">
        <v>1765.0</v>
      </c>
      <c r="B852" s="1">
        <v>4.0</v>
      </c>
      <c r="C852" s="1">
        <v>505.0</v>
      </c>
    </row>
    <row r="853">
      <c r="A853" s="1">
        <v>1766.0</v>
      </c>
      <c r="B853" s="1">
        <v>32.0</v>
      </c>
      <c r="C853" s="1">
        <v>505.0</v>
      </c>
    </row>
    <row r="854">
      <c r="A854" s="1">
        <v>1767.0</v>
      </c>
      <c r="B854" s="1">
        <v>2.0</v>
      </c>
      <c r="C854" s="1">
        <v>506.0</v>
      </c>
    </row>
    <row r="855">
      <c r="A855" s="1">
        <v>1768.0</v>
      </c>
      <c r="B855" s="1">
        <v>22.0</v>
      </c>
      <c r="C855" s="1">
        <v>506.0</v>
      </c>
    </row>
    <row r="856">
      <c r="A856" s="1">
        <v>1769.0</v>
      </c>
      <c r="B856" s="1">
        <v>3.0</v>
      </c>
      <c r="C856" s="1">
        <v>507.0</v>
      </c>
    </row>
    <row r="857">
      <c r="A857" s="1">
        <v>1770.0</v>
      </c>
      <c r="B857" s="1">
        <v>2.0</v>
      </c>
      <c r="C857" s="1">
        <v>508.0</v>
      </c>
    </row>
    <row r="858">
      <c r="A858" s="1">
        <v>1771.0</v>
      </c>
      <c r="B858" s="1">
        <v>18.0</v>
      </c>
      <c r="C858" s="1">
        <v>508.0</v>
      </c>
    </row>
    <row r="859">
      <c r="A859" s="1">
        <v>1772.0</v>
      </c>
      <c r="B859" s="1">
        <v>3.0</v>
      </c>
      <c r="C859" s="1">
        <v>509.0</v>
      </c>
    </row>
    <row r="860">
      <c r="A860" s="1">
        <v>1773.0</v>
      </c>
      <c r="B860" s="1">
        <v>31.0</v>
      </c>
      <c r="C860" s="1">
        <v>509.0</v>
      </c>
    </row>
    <row r="861">
      <c r="A861" s="1">
        <v>1774.0</v>
      </c>
      <c r="B861" s="1">
        <v>1.0</v>
      </c>
      <c r="C861" s="1">
        <v>510.0</v>
      </c>
    </row>
    <row r="862">
      <c r="A862" s="1">
        <v>1775.0</v>
      </c>
      <c r="B862" s="1">
        <v>25.0</v>
      </c>
      <c r="C862" s="1">
        <v>510.0</v>
      </c>
    </row>
    <row r="863">
      <c r="A863" s="1">
        <v>1780.0</v>
      </c>
      <c r="B863" s="1">
        <v>1.0</v>
      </c>
      <c r="C863" s="1">
        <v>500.0</v>
      </c>
    </row>
    <row r="864">
      <c r="A864" s="1">
        <v>1781.0</v>
      </c>
      <c r="B864" s="1">
        <v>41.0</v>
      </c>
      <c r="C864" s="1">
        <v>500.0</v>
      </c>
    </row>
    <row r="865">
      <c r="A865" s="1">
        <v>1788.0</v>
      </c>
      <c r="B865" s="1">
        <v>1.0</v>
      </c>
      <c r="C865" s="1">
        <v>329.0</v>
      </c>
    </row>
    <row r="866">
      <c r="A866" s="1">
        <v>1789.0</v>
      </c>
      <c r="B866" s="1">
        <v>29.0</v>
      </c>
      <c r="C866" s="1">
        <v>329.0</v>
      </c>
    </row>
    <row r="867">
      <c r="A867" s="1">
        <v>1790.0</v>
      </c>
      <c r="B867" s="1">
        <v>2.0</v>
      </c>
      <c r="C867" s="1">
        <v>513.0</v>
      </c>
    </row>
    <row r="868">
      <c r="A868" s="1">
        <v>1791.0</v>
      </c>
      <c r="B868" s="1">
        <v>22.0</v>
      </c>
      <c r="C868" s="1">
        <v>513.0</v>
      </c>
    </row>
    <row r="869">
      <c r="A869" s="1">
        <v>1792.0</v>
      </c>
      <c r="B869" s="1">
        <v>1.0</v>
      </c>
      <c r="C869" s="1">
        <v>514.0</v>
      </c>
    </row>
    <row r="870">
      <c r="A870" s="1">
        <v>1793.0</v>
      </c>
      <c r="B870" s="1">
        <v>33.0</v>
      </c>
      <c r="C870" s="1">
        <v>514.0</v>
      </c>
    </row>
    <row r="871">
      <c r="A871" s="1">
        <v>1794.0</v>
      </c>
      <c r="B871" s="1">
        <v>2.0</v>
      </c>
      <c r="C871" s="1">
        <v>515.0</v>
      </c>
    </row>
    <row r="872">
      <c r="A872" s="1">
        <v>1797.0</v>
      </c>
      <c r="B872" s="1">
        <v>2.0</v>
      </c>
      <c r="C872" s="1">
        <v>517.0</v>
      </c>
    </row>
    <row r="873">
      <c r="A873" s="1">
        <v>1798.0</v>
      </c>
      <c r="B873" s="1">
        <v>18.0</v>
      </c>
      <c r="C873" s="1">
        <v>517.0</v>
      </c>
    </row>
    <row r="874">
      <c r="A874" s="1">
        <v>1799.0</v>
      </c>
      <c r="B874" s="1">
        <v>4.0</v>
      </c>
      <c r="C874" s="1">
        <v>518.0</v>
      </c>
    </row>
    <row r="875">
      <c r="A875" s="1">
        <v>1800.0</v>
      </c>
      <c r="B875" s="1">
        <v>20.0</v>
      </c>
      <c r="C875" s="1">
        <v>518.0</v>
      </c>
    </row>
    <row r="876">
      <c r="A876" s="1">
        <v>1801.0</v>
      </c>
      <c r="B876" s="1">
        <v>3.0</v>
      </c>
      <c r="C876" s="1">
        <v>519.0</v>
      </c>
    </row>
    <row r="877">
      <c r="A877" s="1">
        <v>1802.0</v>
      </c>
      <c r="B877" s="1">
        <v>35.0</v>
      </c>
      <c r="C877" s="1">
        <v>519.0</v>
      </c>
    </row>
    <row r="878">
      <c r="A878" s="1">
        <v>1803.0</v>
      </c>
      <c r="B878" s="1">
        <v>2.0</v>
      </c>
      <c r="C878" s="1">
        <v>520.0</v>
      </c>
    </row>
    <row r="879">
      <c r="A879" s="1">
        <v>1804.0</v>
      </c>
      <c r="B879" s="1">
        <v>26.0</v>
      </c>
      <c r="C879" s="1">
        <v>520.0</v>
      </c>
    </row>
    <row r="880">
      <c r="A880" s="1">
        <v>1813.0</v>
      </c>
      <c r="B880" s="1">
        <v>1.0</v>
      </c>
      <c r="C880" s="1">
        <v>521.0</v>
      </c>
    </row>
    <row r="881">
      <c r="A881" s="1">
        <v>1814.0</v>
      </c>
      <c r="B881" s="1">
        <v>17.0</v>
      </c>
      <c r="C881" s="1">
        <v>521.0</v>
      </c>
    </row>
    <row r="882">
      <c r="A882" s="1">
        <v>1815.0</v>
      </c>
      <c r="B882" s="1">
        <v>2.0</v>
      </c>
      <c r="C882" s="1">
        <v>522.0</v>
      </c>
    </row>
    <row r="883">
      <c r="A883" s="1">
        <v>1816.0</v>
      </c>
      <c r="B883" s="1">
        <v>26.0</v>
      </c>
      <c r="C883" s="1">
        <v>522.0</v>
      </c>
    </row>
    <row r="884">
      <c r="A884" s="1">
        <v>1817.0</v>
      </c>
      <c r="B884" s="1">
        <v>2.0</v>
      </c>
      <c r="C884" s="1">
        <v>372.0</v>
      </c>
    </row>
    <row r="885">
      <c r="A885" s="1">
        <v>1818.0</v>
      </c>
      <c r="B885" s="1">
        <v>22.0</v>
      </c>
      <c r="C885" s="1">
        <v>372.0</v>
      </c>
    </row>
    <row r="886">
      <c r="A886" s="1">
        <v>1821.0</v>
      </c>
      <c r="B886" s="1">
        <v>1.0</v>
      </c>
      <c r="C886" s="1">
        <v>215.0</v>
      </c>
    </row>
    <row r="887">
      <c r="A887" s="1">
        <v>1822.0</v>
      </c>
      <c r="B887" s="1">
        <v>21.0</v>
      </c>
      <c r="C887" s="1">
        <v>215.0</v>
      </c>
    </row>
    <row r="888">
      <c r="A888" s="1">
        <v>1823.0</v>
      </c>
      <c r="B888" s="1">
        <v>1.0</v>
      </c>
      <c r="C888" s="1">
        <v>523.0</v>
      </c>
    </row>
    <row r="889">
      <c r="A889" s="1">
        <v>1824.0</v>
      </c>
      <c r="B889" s="1">
        <v>13.0</v>
      </c>
      <c r="C889" s="1">
        <v>523.0</v>
      </c>
    </row>
    <row r="890">
      <c r="A890" s="1">
        <v>1827.0</v>
      </c>
      <c r="B890" s="1">
        <v>2.0</v>
      </c>
      <c r="C890" s="1">
        <v>516.0</v>
      </c>
    </row>
    <row r="891">
      <c r="A891" s="1">
        <v>1828.0</v>
      </c>
      <c r="B891" s="1">
        <v>14.0</v>
      </c>
      <c r="C891" s="1">
        <v>516.0</v>
      </c>
    </row>
    <row r="892">
      <c r="A892" s="1">
        <v>1829.0</v>
      </c>
      <c r="B892" s="1">
        <v>2.0</v>
      </c>
      <c r="C892" s="1">
        <v>346.0</v>
      </c>
    </row>
    <row r="893">
      <c r="A893" s="1">
        <v>1830.0</v>
      </c>
      <c r="B893" s="1">
        <v>14.0</v>
      </c>
      <c r="C893" s="1">
        <v>346.0</v>
      </c>
    </row>
    <row r="894">
      <c r="A894" s="1">
        <v>1831.0</v>
      </c>
      <c r="B894" s="1">
        <v>2.0</v>
      </c>
      <c r="C894" s="1">
        <v>525.0</v>
      </c>
    </row>
    <row r="895">
      <c r="A895" s="1">
        <v>1832.0</v>
      </c>
      <c r="B895" s="1">
        <v>30.0</v>
      </c>
      <c r="C895" s="1">
        <v>525.0</v>
      </c>
    </row>
    <row r="896">
      <c r="A896" s="1">
        <v>1833.0</v>
      </c>
      <c r="B896" s="1">
        <v>4.0</v>
      </c>
      <c r="C896" s="1">
        <v>526.0</v>
      </c>
    </row>
    <row r="897">
      <c r="A897" s="1">
        <v>1834.0</v>
      </c>
      <c r="B897" s="1">
        <v>32.0</v>
      </c>
      <c r="C897" s="1">
        <v>526.0</v>
      </c>
    </row>
    <row r="898">
      <c r="A898" s="1">
        <v>1835.0</v>
      </c>
      <c r="B898" s="1">
        <v>1.0</v>
      </c>
      <c r="C898" s="1">
        <v>527.0</v>
      </c>
    </row>
    <row r="899">
      <c r="A899" s="1">
        <v>1836.0</v>
      </c>
      <c r="B899" s="1">
        <v>25.0</v>
      </c>
      <c r="C899" s="1">
        <v>527.0</v>
      </c>
    </row>
    <row r="900">
      <c r="A900" s="1">
        <v>1837.0</v>
      </c>
      <c r="B900" s="1">
        <v>1.0</v>
      </c>
      <c r="C900" s="1">
        <v>528.0</v>
      </c>
    </row>
    <row r="901">
      <c r="A901" s="1">
        <v>1838.0</v>
      </c>
      <c r="B901" s="1">
        <v>29.0</v>
      </c>
      <c r="C901" s="1">
        <v>528.0</v>
      </c>
    </row>
    <row r="902">
      <c r="A902" s="1">
        <v>1841.0</v>
      </c>
      <c r="B902" s="1">
        <v>3.0</v>
      </c>
      <c r="C902" s="1">
        <v>529.0</v>
      </c>
    </row>
    <row r="903">
      <c r="A903" s="1">
        <v>1842.0</v>
      </c>
      <c r="B903" s="1">
        <v>15.0</v>
      </c>
      <c r="C903" s="1">
        <v>529.0</v>
      </c>
    </row>
    <row r="904">
      <c r="A904" s="1">
        <v>1843.0</v>
      </c>
      <c r="B904" s="1">
        <v>2.0</v>
      </c>
      <c r="C904" s="1">
        <v>530.0</v>
      </c>
    </row>
    <row r="905">
      <c r="A905" s="1">
        <v>1844.0</v>
      </c>
      <c r="B905" s="1">
        <v>18.0</v>
      </c>
      <c r="C905" s="1">
        <v>530.0</v>
      </c>
    </row>
    <row r="906">
      <c r="A906" s="1">
        <v>1847.0</v>
      </c>
      <c r="B906" s="1">
        <v>2.0</v>
      </c>
      <c r="C906" s="1">
        <v>531.0</v>
      </c>
    </row>
    <row r="907">
      <c r="A907" s="1">
        <v>1848.0</v>
      </c>
      <c r="B907" s="1">
        <v>14.0</v>
      </c>
      <c r="C907" s="1">
        <v>531.0</v>
      </c>
    </row>
    <row r="908">
      <c r="A908" s="1">
        <v>1851.0</v>
      </c>
      <c r="B908" s="1">
        <v>4.0</v>
      </c>
      <c r="C908" s="1">
        <v>233.0</v>
      </c>
    </row>
    <row r="909">
      <c r="A909" s="1">
        <v>1852.0</v>
      </c>
      <c r="B909" s="1">
        <v>11.0</v>
      </c>
      <c r="C909" s="1">
        <v>233.0</v>
      </c>
    </row>
    <row r="910">
      <c r="A910" s="1">
        <v>1853.0</v>
      </c>
      <c r="B910" s="1">
        <v>2.0</v>
      </c>
      <c r="C910" s="1">
        <v>533.0</v>
      </c>
    </row>
    <row r="911">
      <c r="A911" s="1">
        <v>1854.0</v>
      </c>
      <c r="B911" s="1">
        <v>30.0</v>
      </c>
      <c r="C911" s="1">
        <v>533.0</v>
      </c>
    </row>
    <row r="912">
      <c r="A912" s="1">
        <v>1855.0</v>
      </c>
      <c r="B912" s="1">
        <v>2.0</v>
      </c>
      <c r="C912" s="1">
        <v>534.0</v>
      </c>
    </row>
    <row r="913">
      <c r="A913" s="1">
        <v>1856.0</v>
      </c>
      <c r="B913" s="1">
        <v>26.0</v>
      </c>
      <c r="C913" s="1">
        <v>534.0</v>
      </c>
    </row>
    <row r="914">
      <c r="A914" s="1">
        <v>1857.0</v>
      </c>
      <c r="B914" s="1">
        <v>4.0</v>
      </c>
      <c r="C914" s="1">
        <v>535.0</v>
      </c>
    </row>
    <row r="915">
      <c r="A915" s="1">
        <v>1858.0</v>
      </c>
      <c r="B915" s="1">
        <v>28.0</v>
      </c>
      <c r="C915" s="1">
        <v>535.0</v>
      </c>
    </row>
    <row r="916">
      <c r="A916" s="1">
        <v>1861.0</v>
      </c>
      <c r="B916" s="1">
        <v>2.0</v>
      </c>
      <c r="C916" s="1">
        <v>537.0</v>
      </c>
    </row>
    <row r="917">
      <c r="A917" s="1">
        <v>1862.0</v>
      </c>
      <c r="B917" s="1">
        <v>14.0</v>
      </c>
      <c r="C917" s="1">
        <v>537.0</v>
      </c>
    </row>
    <row r="918">
      <c r="A918" s="1">
        <v>1863.0</v>
      </c>
      <c r="B918" s="1">
        <v>2.0</v>
      </c>
      <c r="C918" s="1">
        <v>538.0</v>
      </c>
    </row>
    <row r="919">
      <c r="A919" s="1">
        <v>1864.0</v>
      </c>
      <c r="B919" s="1">
        <v>22.0</v>
      </c>
      <c r="C919" s="1">
        <v>538.0</v>
      </c>
    </row>
    <row r="920">
      <c r="A920" s="1">
        <v>1865.0</v>
      </c>
      <c r="B920" s="1">
        <v>3.0</v>
      </c>
      <c r="C920" s="1">
        <v>539.0</v>
      </c>
    </row>
    <row r="921">
      <c r="A921" s="1">
        <v>1866.0</v>
      </c>
      <c r="B921" s="1">
        <v>35.0</v>
      </c>
      <c r="C921" s="1">
        <v>539.0</v>
      </c>
    </row>
    <row r="922">
      <c r="A922" s="1">
        <v>1867.0</v>
      </c>
      <c r="B922" s="1">
        <v>3.0</v>
      </c>
      <c r="C922" s="1">
        <v>540.0</v>
      </c>
    </row>
    <row r="923">
      <c r="A923" s="1">
        <v>1868.0</v>
      </c>
      <c r="B923" s="1">
        <v>19.0</v>
      </c>
      <c r="C923" s="1">
        <v>540.0</v>
      </c>
    </row>
    <row r="924">
      <c r="A924" s="1">
        <v>1879.0</v>
      </c>
      <c r="B924" s="1">
        <v>4.0</v>
      </c>
      <c r="C924" s="1">
        <v>544.0</v>
      </c>
    </row>
    <row r="925">
      <c r="A925" s="1">
        <v>1880.0</v>
      </c>
      <c r="B925" s="1">
        <v>28.0</v>
      </c>
      <c r="C925" s="1">
        <v>544.0</v>
      </c>
    </row>
    <row r="926">
      <c r="A926" s="1">
        <v>1891.0</v>
      </c>
      <c r="B926" s="1">
        <v>2.0</v>
      </c>
      <c r="C926" s="1">
        <v>545.0</v>
      </c>
    </row>
    <row r="927">
      <c r="A927" s="1">
        <v>1892.0</v>
      </c>
      <c r="B927" s="1">
        <v>44.0</v>
      </c>
      <c r="C927" s="1">
        <v>545.0</v>
      </c>
    </row>
    <row r="928">
      <c r="A928" s="1">
        <v>1897.0</v>
      </c>
      <c r="B928" s="1">
        <v>4.0</v>
      </c>
      <c r="C928" s="1">
        <v>546.0</v>
      </c>
    </row>
    <row r="929">
      <c r="A929" s="1">
        <v>1898.0</v>
      </c>
      <c r="B929" s="1">
        <v>40.0</v>
      </c>
      <c r="C929" s="1">
        <v>546.0</v>
      </c>
    </row>
    <row r="930">
      <c r="A930" s="1">
        <v>1899.0</v>
      </c>
      <c r="B930" s="1">
        <v>2.0</v>
      </c>
      <c r="C930" s="1">
        <v>547.0</v>
      </c>
    </row>
    <row r="931">
      <c r="A931" s="1">
        <v>1900.0</v>
      </c>
      <c r="B931" s="1">
        <v>18.0</v>
      </c>
      <c r="C931" s="1">
        <v>547.0</v>
      </c>
    </row>
    <row r="932">
      <c r="A932" s="1">
        <v>1901.0</v>
      </c>
      <c r="B932" s="1">
        <v>1.0</v>
      </c>
      <c r="C932" s="1">
        <v>548.0</v>
      </c>
    </row>
    <row r="933">
      <c r="A933" s="1">
        <v>1902.0</v>
      </c>
      <c r="B933" s="1">
        <v>17.0</v>
      </c>
      <c r="C933" s="1">
        <v>548.0</v>
      </c>
    </row>
    <row r="934">
      <c r="A934" s="1">
        <v>1903.0</v>
      </c>
      <c r="B934" s="1">
        <v>2.0</v>
      </c>
      <c r="C934" s="1">
        <v>549.0</v>
      </c>
    </row>
    <row r="935">
      <c r="A935" s="1">
        <v>1904.0</v>
      </c>
      <c r="B935" s="1">
        <v>18.0</v>
      </c>
      <c r="C935" s="1">
        <v>549.0</v>
      </c>
    </row>
    <row r="936">
      <c r="A936" s="1">
        <v>1907.0</v>
      </c>
      <c r="B936" s="1">
        <v>1.0</v>
      </c>
      <c r="C936" s="1">
        <v>446.0</v>
      </c>
    </row>
    <row r="937">
      <c r="A937" s="1">
        <v>1908.0</v>
      </c>
      <c r="B937" s="1">
        <v>25.0</v>
      </c>
      <c r="C937" s="1">
        <v>446.0</v>
      </c>
    </row>
    <row r="938">
      <c r="A938" s="1">
        <v>1915.0</v>
      </c>
      <c r="B938" s="1">
        <v>2.0</v>
      </c>
      <c r="C938" s="1">
        <v>552.0</v>
      </c>
    </row>
    <row r="939">
      <c r="A939" s="1">
        <v>1916.0</v>
      </c>
      <c r="B939" s="1">
        <v>30.0</v>
      </c>
      <c r="C939" s="1">
        <v>552.0</v>
      </c>
    </row>
    <row r="940">
      <c r="A940" s="1">
        <v>1921.0</v>
      </c>
      <c r="B940" s="1">
        <v>1.0</v>
      </c>
      <c r="C940" s="1">
        <v>553.0</v>
      </c>
    </row>
    <row r="941">
      <c r="A941" s="1">
        <v>1922.0</v>
      </c>
      <c r="B941" s="1">
        <v>25.0</v>
      </c>
      <c r="C941" s="1">
        <v>553.0</v>
      </c>
    </row>
    <row r="942">
      <c r="A942" s="1">
        <v>1923.0</v>
      </c>
      <c r="B942" s="1">
        <v>2.0</v>
      </c>
      <c r="C942" s="1">
        <v>21.0</v>
      </c>
    </row>
    <row r="943">
      <c r="A943" s="1">
        <v>1924.0</v>
      </c>
      <c r="B943" s="1">
        <v>18.0</v>
      </c>
      <c r="C943" s="1">
        <v>21.0</v>
      </c>
    </row>
    <row r="944">
      <c r="A944" s="1">
        <v>1925.0</v>
      </c>
      <c r="B944" s="1">
        <v>2.0</v>
      </c>
      <c r="C944" s="1">
        <v>511.0</v>
      </c>
    </row>
    <row r="945">
      <c r="A945" s="1">
        <v>1926.0</v>
      </c>
      <c r="B945" s="1">
        <v>10.0</v>
      </c>
      <c r="C945" s="1">
        <v>511.0</v>
      </c>
    </row>
    <row r="946">
      <c r="A946" s="1">
        <v>1927.0</v>
      </c>
      <c r="B946" s="1">
        <v>4.0</v>
      </c>
      <c r="C946" s="1">
        <v>554.0</v>
      </c>
    </row>
    <row r="947">
      <c r="A947" s="1">
        <v>1928.0</v>
      </c>
      <c r="B947" s="1">
        <v>16.0</v>
      </c>
      <c r="C947" s="1">
        <v>554.0</v>
      </c>
    </row>
    <row r="948">
      <c r="A948" s="1">
        <v>1929.0</v>
      </c>
      <c r="B948" s="1">
        <v>1.0</v>
      </c>
      <c r="C948" s="1">
        <v>4.0</v>
      </c>
    </row>
    <row r="949">
      <c r="A949" s="1">
        <v>1930.0</v>
      </c>
      <c r="B949" s="1">
        <v>29.0</v>
      </c>
      <c r="C949" s="1">
        <v>4.0</v>
      </c>
    </row>
    <row r="950">
      <c r="A950" s="1">
        <v>1931.0</v>
      </c>
      <c r="B950" s="1">
        <v>1.0</v>
      </c>
      <c r="C950" s="1">
        <v>543.0</v>
      </c>
    </row>
    <row r="951">
      <c r="A951" s="1">
        <v>1932.0</v>
      </c>
      <c r="B951" s="1">
        <v>21.0</v>
      </c>
      <c r="C951" s="1">
        <v>543.0</v>
      </c>
    </row>
    <row r="952">
      <c r="A952" s="1">
        <v>1933.0</v>
      </c>
      <c r="B952" s="1">
        <v>2.0</v>
      </c>
      <c r="C952" s="1">
        <v>555.0</v>
      </c>
    </row>
    <row r="953">
      <c r="A953" s="1">
        <v>1934.0</v>
      </c>
      <c r="B953" s="1">
        <v>36.0</v>
      </c>
      <c r="C953" s="1">
        <v>555.0</v>
      </c>
    </row>
    <row r="954">
      <c r="A954" s="1">
        <v>1937.0</v>
      </c>
      <c r="B954" s="1">
        <v>3.0</v>
      </c>
      <c r="C954" s="1">
        <v>556.0</v>
      </c>
    </row>
    <row r="955">
      <c r="A955" s="1">
        <v>1938.0</v>
      </c>
      <c r="B955" s="1">
        <v>15.0</v>
      </c>
      <c r="C955" s="1">
        <v>556.0</v>
      </c>
    </row>
    <row r="956">
      <c r="A956" s="1">
        <v>1939.0</v>
      </c>
      <c r="B956" s="1">
        <v>1.0</v>
      </c>
      <c r="C956" s="1">
        <v>551.0</v>
      </c>
    </row>
    <row r="957">
      <c r="A957" s="1">
        <v>1940.0</v>
      </c>
      <c r="B957" s="1">
        <v>21.0</v>
      </c>
      <c r="C957" s="1">
        <v>551.0</v>
      </c>
    </row>
    <row r="958">
      <c r="A958" s="1">
        <v>1941.0</v>
      </c>
      <c r="B958" s="1">
        <v>3.0</v>
      </c>
      <c r="C958" s="1">
        <v>557.0</v>
      </c>
    </row>
    <row r="959">
      <c r="A959" s="1">
        <v>1942.0</v>
      </c>
      <c r="B959" s="1">
        <v>19.0</v>
      </c>
      <c r="C959" s="1">
        <v>557.0</v>
      </c>
    </row>
    <row r="960">
      <c r="A960" s="1">
        <v>1945.0</v>
      </c>
      <c r="B960" s="1">
        <v>1.0</v>
      </c>
      <c r="C960" s="1">
        <v>558.0</v>
      </c>
    </row>
    <row r="961">
      <c r="A961" s="1">
        <v>1946.0</v>
      </c>
      <c r="B961" s="1">
        <v>21.0</v>
      </c>
      <c r="C961" s="1">
        <v>558.0</v>
      </c>
    </row>
    <row r="962">
      <c r="A962" s="1">
        <v>1949.0</v>
      </c>
      <c r="B962" s="1">
        <v>3.0</v>
      </c>
      <c r="C962" s="1">
        <v>560.0</v>
      </c>
    </row>
    <row r="963">
      <c r="A963" s="1">
        <v>1950.0</v>
      </c>
      <c r="B963" s="1">
        <v>39.0</v>
      </c>
      <c r="C963" s="1">
        <v>560.0</v>
      </c>
    </row>
    <row r="964">
      <c r="A964" s="1">
        <v>1951.0</v>
      </c>
      <c r="B964" s="1">
        <v>2.0</v>
      </c>
      <c r="C964" s="1">
        <v>561.0</v>
      </c>
    </row>
    <row r="965">
      <c r="A965" s="1">
        <v>1952.0</v>
      </c>
      <c r="B965" s="1">
        <v>22.0</v>
      </c>
      <c r="C965" s="1">
        <v>561.0</v>
      </c>
    </row>
    <row r="966">
      <c r="A966" s="1">
        <v>1953.0</v>
      </c>
      <c r="B966" s="1">
        <v>2.0</v>
      </c>
      <c r="C966" s="1">
        <v>562.0</v>
      </c>
    </row>
    <row r="967">
      <c r="A967" s="1">
        <v>1954.0</v>
      </c>
      <c r="B967" s="1">
        <v>26.0</v>
      </c>
      <c r="C967" s="1">
        <v>562.0</v>
      </c>
    </row>
    <row r="968">
      <c r="A968" s="1">
        <v>1955.0</v>
      </c>
      <c r="B968" s="1">
        <v>2.0</v>
      </c>
      <c r="C968" s="1">
        <v>563.0</v>
      </c>
    </row>
    <row r="969">
      <c r="A969" s="1">
        <v>1956.0</v>
      </c>
      <c r="B969" s="1">
        <v>22.0</v>
      </c>
      <c r="C969" s="1">
        <v>563.0</v>
      </c>
    </row>
    <row r="970">
      <c r="A970" s="1">
        <v>1963.0</v>
      </c>
      <c r="B970" s="1">
        <v>2.0</v>
      </c>
      <c r="C970" s="1">
        <v>565.0</v>
      </c>
    </row>
    <row r="971">
      <c r="A971" s="1">
        <v>1964.0</v>
      </c>
      <c r="B971" s="1">
        <v>36.0</v>
      </c>
      <c r="C971" s="1">
        <v>565.0</v>
      </c>
    </row>
    <row r="972">
      <c r="A972" s="1">
        <v>1965.0</v>
      </c>
      <c r="B972" s="1">
        <v>3.0</v>
      </c>
      <c r="C972" s="1">
        <v>566.0</v>
      </c>
    </row>
    <row r="973">
      <c r="A973" s="1">
        <v>1966.0</v>
      </c>
      <c r="B973" s="1">
        <v>23.0</v>
      </c>
      <c r="C973" s="1">
        <v>566.0</v>
      </c>
    </row>
    <row r="974">
      <c r="A974" s="1">
        <v>1967.0</v>
      </c>
      <c r="B974" s="1">
        <v>1.0</v>
      </c>
      <c r="C974" s="1">
        <v>567.0</v>
      </c>
    </row>
    <row r="975">
      <c r="A975" s="1">
        <v>1968.0</v>
      </c>
      <c r="B975" s="1">
        <v>17.0</v>
      </c>
      <c r="C975" s="1">
        <v>567.0</v>
      </c>
    </row>
    <row r="976">
      <c r="A976" s="1">
        <v>1975.0</v>
      </c>
      <c r="B976" s="1">
        <v>1.0</v>
      </c>
      <c r="C976" s="1">
        <v>568.0</v>
      </c>
    </row>
    <row r="977">
      <c r="A977" s="1">
        <v>1976.0</v>
      </c>
      <c r="B977" s="1">
        <v>25.0</v>
      </c>
      <c r="C977" s="1">
        <v>568.0</v>
      </c>
    </row>
    <row r="978">
      <c r="A978" s="1">
        <v>1987.0</v>
      </c>
      <c r="B978" s="1">
        <v>2.0</v>
      </c>
      <c r="C978" s="1">
        <v>569.0</v>
      </c>
    </row>
    <row r="979">
      <c r="A979" s="1">
        <v>1988.0</v>
      </c>
      <c r="B979" s="1">
        <v>18.0</v>
      </c>
      <c r="C979" s="1">
        <v>569.0</v>
      </c>
    </row>
    <row r="980">
      <c r="A980" s="1">
        <v>1991.0</v>
      </c>
      <c r="B980" s="1">
        <v>3.0</v>
      </c>
      <c r="C980" s="1">
        <v>571.0</v>
      </c>
    </row>
    <row r="981">
      <c r="A981" s="1">
        <v>1992.0</v>
      </c>
      <c r="B981" s="1">
        <v>31.0</v>
      </c>
      <c r="C981" s="1">
        <v>571.0</v>
      </c>
    </row>
    <row r="982">
      <c r="A982" s="1">
        <v>1993.0</v>
      </c>
      <c r="B982" s="1">
        <v>3.0</v>
      </c>
      <c r="C982" s="1">
        <v>572.0</v>
      </c>
    </row>
    <row r="983">
      <c r="A983" s="1">
        <v>1994.0</v>
      </c>
      <c r="B983" s="1">
        <v>15.0</v>
      </c>
      <c r="C983" s="1">
        <v>572.0</v>
      </c>
    </row>
    <row r="984">
      <c r="A984" s="1">
        <v>1999.0</v>
      </c>
      <c r="B984" s="1">
        <v>3.0</v>
      </c>
      <c r="C984" s="1">
        <v>574.0</v>
      </c>
    </row>
    <row r="985">
      <c r="A985" s="1">
        <v>2000.0</v>
      </c>
      <c r="B985" s="1">
        <v>19.0</v>
      </c>
      <c r="C985" s="1">
        <v>574.0</v>
      </c>
    </row>
    <row r="986">
      <c r="A986" s="1">
        <v>2001.0</v>
      </c>
      <c r="B986" s="1">
        <v>2.0</v>
      </c>
      <c r="C986" s="1">
        <v>575.0</v>
      </c>
    </row>
    <row r="987">
      <c r="A987" s="1">
        <v>2002.0</v>
      </c>
      <c r="B987" s="1">
        <v>30.0</v>
      </c>
      <c r="C987" s="1">
        <v>575.0</v>
      </c>
    </row>
    <row r="988">
      <c r="A988" s="1">
        <v>2007.0</v>
      </c>
      <c r="B988" s="1">
        <v>2.0</v>
      </c>
      <c r="C988" s="1">
        <v>427.0</v>
      </c>
    </row>
    <row r="989">
      <c r="A989" s="1">
        <v>2008.0</v>
      </c>
      <c r="B989" s="1">
        <v>36.0</v>
      </c>
      <c r="C989" s="1">
        <v>427.0</v>
      </c>
    </row>
    <row r="990">
      <c r="A990" s="1">
        <v>2009.0</v>
      </c>
      <c r="B990" s="1">
        <v>1.0</v>
      </c>
      <c r="C990" s="1">
        <v>576.0</v>
      </c>
    </row>
    <row r="991">
      <c r="A991" s="1">
        <v>2010.0</v>
      </c>
      <c r="B991" s="1">
        <v>25.0</v>
      </c>
      <c r="C991" s="1">
        <v>576.0</v>
      </c>
    </row>
    <row r="992">
      <c r="A992" s="1">
        <v>2015.0</v>
      </c>
      <c r="B992" s="1">
        <v>2.0</v>
      </c>
      <c r="C992" s="1">
        <v>578.0</v>
      </c>
    </row>
    <row r="993">
      <c r="A993" s="1">
        <v>2016.0</v>
      </c>
      <c r="B993" s="1">
        <v>22.0</v>
      </c>
      <c r="C993" s="1">
        <v>578.0</v>
      </c>
    </row>
    <row r="994">
      <c r="A994" s="1">
        <v>2019.0</v>
      </c>
      <c r="B994" s="1">
        <v>4.0</v>
      </c>
      <c r="C994" s="1">
        <v>579.0</v>
      </c>
    </row>
    <row r="995">
      <c r="A995" s="1">
        <v>2020.0</v>
      </c>
      <c r="B995" s="1">
        <v>20.0</v>
      </c>
      <c r="C995" s="1">
        <v>579.0</v>
      </c>
    </row>
    <row r="996">
      <c r="A996" s="1">
        <v>2021.0</v>
      </c>
      <c r="B996" s="1">
        <v>3.0</v>
      </c>
      <c r="C996" s="1">
        <v>580.0</v>
      </c>
    </row>
    <row r="997">
      <c r="A997" s="1">
        <v>2022.0</v>
      </c>
      <c r="B997" s="1">
        <v>15.0</v>
      </c>
      <c r="C997" s="1">
        <v>580.0</v>
      </c>
    </row>
    <row r="998">
      <c r="A998" s="1">
        <v>2023.0</v>
      </c>
      <c r="B998" s="1">
        <v>4.0</v>
      </c>
      <c r="C998" s="1">
        <v>581.0</v>
      </c>
    </row>
    <row r="999">
      <c r="A999" s="1">
        <v>2024.0</v>
      </c>
      <c r="B999" s="1">
        <v>32.0</v>
      </c>
      <c r="C999" s="1">
        <v>581.0</v>
      </c>
    </row>
    <row r="1000">
      <c r="A1000" s="1">
        <v>2031.0</v>
      </c>
      <c r="B1000" s="1">
        <v>3.0</v>
      </c>
      <c r="C1000" s="1">
        <v>584.0</v>
      </c>
    </row>
    <row r="1001">
      <c r="A1001" s="1">
        <v>2032.0</v>
      </c>
      <c r="B1001" s="1">
        <v>31.0</v>
      </c>
      <c r="C1001" s="1">
        <v>584.0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87</v>
      </c>
      <c r="C1" s="1" t="s">
        <v>4</v>
      </c>
      <c r="D1" s="1" t="s">
        <v>88</v>
      </c>
    </row>
    <row r="2">
      <c r="A2" s="1">
        <v>1.0</v>
      </c>
      <c r="B2" s="1">
        <v>2.0</v>
      </c>
      <c r="C2" s="1">
        <v>1.0</v>
      </c>
      <c r="D2" s="1">
        <v>1.0</v>
      </c>
    </row>
    <row r="3">
      <c r="A3" s="1">
        <v>3.0</v>
      </c>
      <c r="B3" s="1">
        <v>1.0</v>
      </c>
      <c r="C3" s="1">
        <v>1.0</v>
      </c>
      <c r="D3" s="1">
        <v>6.0</v>
      </c>
    </row>
    <row r="4">
      <c r="A4" s="1">
        <v>4.0</v>
      </c>
      <c r="B4" s="1">
        <v>1.0</v>
      </c>
      <c r="C4" s="1">
        <v>1.0</v>
      </c>
      <c r="D4" s="1">
        <v>7.0</v>
      </c>
    </row>
    <row r="5">
      <c r="A5" s="1">
        <v>5.0</v>
      </c>
      <c r="B5" s="1">
        <v>4.0</v>
      </c>
      <c r="C5" s="1">
        <v>1.0</v>
      </c>
      <c r="D5" s="1">
        <v>8.0</v>
      </c>
    </row>
    <row r="6">
      <c r="A6" s="1">
        <v>6.0</v>
      </c>
      <c r="B6" s="1">
        <v>3.0</v>
      </c>
      <c r="C6" s="1">
        <v>2.0</v>
      </c>
      <c r="D6" s="1">
        <v>9.0</v>
      </c>
    </row>
    <row r="7">
      <c r="A7" s="1">
        <v>7.0</v>
      </c>
      <c r="B7" s="1">
        <v>2.0</v>
      </c>
      <c r="C7" s="1">
        <v>2.0</v>
      </c>
      <c r="D7" s="1">
        <v>10.0</v>
      </c>
    </row>
    <row r="8">
      <c r="A8" s="1">
        <v>8.0</v>
      </c>
      <c r="B8" s="1">
        <v>2.0</v>
      </c>
      <c r="C8" s="1">
        <v>1.0</v>
      </c>
      <c r="D8" s="1">
        <v>11.0</v>
      </c>
    </row>
    <row r="9">
      <c r="A9" s="1">
        <v>9.0</v>
      </c>
      <c r="B9" s="1">
        <v>4.0</v>
      </c>
      <c r="C9" s="1">
        <v>2.0</v>
      </c>
      <c r="D9" s="1">
        <v>12.0</v>
      </c>
    </row>
    <row r="10">
      <c r="A10" s="1">
        <v>10.0</v>
      </c>
      <c r="B10" s="1">
        <v>3.0</v>
      </c>
      <c r="C10" s="1">
        <v>1.0</v>
      </c>
      <c r="D10" s="1">
        <v>13.0</v>
      </c>
    </row>
    <row r="11">
      <c r="A11" s="1">
        <v>11.0</v>
      </c>
      <c r="B11" s="1">
        <v>2.0</v>
      </c>
      <c r="C11" s="1">
        <v>1.0</v>
      </c>
      <c r="D11" s="1">
        <v>14.0</v>
      </c>
    </row>
    <row r="12">
      <c r="A12" s="1">
        <v>12.0</v>
      </c>
      <c r="B12" s="1">
        <v>4.0</v>
      </c>
      <c r="C12" s="1">
        <v>2.0</v>
      </c>
      <c r="D12" s="1">
        <v>15.0</v>
      </c>
    </row>
    <row r="13">
      <c r="A13" s="1">
        <v>13.0</v>
      </c>
      <c r="B13" s="1">
        <v>2.0</v>
      </c>
      <c r="C13" s="1">
        <v>2.0</v>
      </c>
      <c r="D13" s="1">
        <v>16.0</v>
      </c>
    </row>
    <row r="14">
      <c r="A14" s="1">
        <v>14.0</v>
      </c>
      <c r="B14" s="1">
        <v>1.0</v>
      </c>
      <c r="C14" s="1">
        <v>1.0</v>
      </c>
      <c r="D14" s="1">
        <v>17.0</v>
      </c>
    </row>
    <row r="15">
      <c r="A15" s="1">
        <v>15.0</v>
      </c>
      <c r="B15" s="1">
        <v>2.0</v>
      </c>
      <c r="C15" s="1">
        <v>1.0</v>
      </c>
      <c r="D15" s="1">
        <v>18.0</v>
      </c>
    </row>
    <row r="16">
      <c r="A16" s="1">
        <v>16.0</v>
      </c>
      <c r="B16" s="1">
        <v>5.0</v>
      </c>
      <c r="C16" s="1">
        <v>1.0</v>
      </c>
      <c r="D16" s="1">
        <v>19.0</v>
      </c>
    </row>
    <row r="17">
      <c r="A17" s="1">
        <v>17.0</v>
      </c>
      <c r="B17" s="1">
        <v>3.0</v>
      </c>
      <c r="C17" s="1">
        <v>1.0</v>
      </c>
      <c r="D17" s="1">
        <v>20.0</v>
      </c>
    </row>
    <row r="18">
      <c r="A18" s="1">
        <v>18.0</v>
      </c>
      <c r="B18" s="1">
        <v>2.0</v>
      </c>
      <c r="C18" s="1">
        <v>2.0</v>
      </c>
      <c r="D18" s="1">
        <v>21.0</v>
      </c>
    </row>
    <row r="19">
      <c r="A19" s="1">
        <v>19.0</v>
      </c>
      <c r="B19" s="1">
        <v>3.0</v>
      </c>
      <c r="C19" s="1">
        <v>1.0</v>
      </c>
      <c r="D19" s="1">
        <v>22.0</v>
      </c>
    </row>
    <row r="20">
      <c r="A20" s="1">
        <v>20.0</v>
      </c>
      <c r="B20" s="1">
        <v>4.0</v>
      </c>
      <c r="C20" s="1">
        <v>1.0</v>
      </c>
      <c r="D20" s="1">
        <v>23.0</v>
      </c>
    </row>
    <row r="21">
      <c r="A21" s="1">
        <v>21.0</v>
      </c>
      <c r="B21" s="1">
        <v>5.0</v>
      </c>
      <c r="C21" s="1">
        <v>1.0</v>
      </c>
      <c r="D21" s="1">
        <v>24.0</v>
      </c>
    </row>
    <row r="22">
      <c r="A22" s="1">
        <v>22.0</v>
      </c>
      <c r="B22" s="1">
        <v>3.0</v>
      </c>
      <c r="C22" s="1">
        <v>1.0</v>
      </c>
      <c r="D22" s="1">
        <v>25.0</v>
      </c>
    </row>
    <row r="23">
      <c r="A23" s="1">
        <v>23.0</v>
      </c>
      <c r="B23" s="1">
        <v>4.0</v>
      </c>
      <c r="C23" s="1">
        <v>2.0</v>
      </c>
      <c r="D23" s="1">
        <v>26.0</v>
      </c>
    </row>
    <row r="24">
      <c r="A24" s="1">
        <v>24.0</v>
      </c>
      <c r="B24" s="1">
        <v>2.0</v>
      </c>
      <c r="C24" s="1">
        <v>2.0</v>
      </c>
      <c r="D24" s="1">
        <v>27.0</v>
      </c>
    </row>
    <row r="25">
      <c r="A25" s="1">
        <v>25.0</v>
      </c>
      <c r="B25" s="1">
        <v>5.0</v>
      </c>
      <c r="C25" s="1">
        <v>2.0</v>
      </c>
      <c r="D25" s="1">
        <v>28.0</v>
      </c>
    </row>
    <row r="26">
      <c r="A26" s="1">
        <v>26.0</v>
      </c>
      <c r="B26" s="1">
        <v>1.0</v>
      </c>
      <c r="C26" s="1">
        <v>2.0</v>
      </c>
      <c r="D26" s="1">
        <v>29.0</v>
      </c>
    </row>
    <row r="27">
      <c r="A27" s="1">
        <v>27.0</v>
      </c>
      <c r="B27" s="1">
        <v>3.0</v>
      </c>
      <c r="C27" s="1">
        <v>1.0</v>
      </c>
      <c r="D27" s="1">
        <v>30.0</v>
      </c>
    </row>
    <row r="28">
      <c r="A28" s="1">
        <v>28.0</v>
      </c>
      <c r="B28" s="1">
        <v>2.0</v>
      </c>
      <c r="C28" s="1">
        <v>1.0</v>
      </c>
      <c r="D28" s="1">
        <v>31.0</v>
      </c>
    </row>
    <row r="29">
      <c r="A29" s="1">
        <v>29.0</v>
      </c>
      <c r="B29" s="1">
        <v>5.0</v>
      </c>
      <c r="C29" s="1">
        <v>1.0</v>
      </c>
      <c r="D29" s="1">
        <v>32.0</v>
      </c>
    </row>
    <row r="30">
      <c r="A30" s="1">
        <v>30.0</v>
      </c>
      <c r="B30" s="1">
        <v>1.0</v>
      </c>
      <c r="C30" s="1">
        <v>2.0</v>
      </c>
      <c r="D30" s="1">
        <v>33.0</v>
      </c>
    </row>
    <row r="31">
      <c r="A31" s="1">
        <v>31.0</v>
      </c>
      <c r="B31" s="1">
        <v>4.0</v>
      </c>
      <c r="C31" s="1">
        <v>1.0</v>
      </c>
      <c r="D31" s="1">
        <v>34.0</v>
      </c>
    </row>
    <row r="32">
      <c r="A32" s="1">
        <v>32.0</v>
      </c>
      <c r="B32" s="1">
        <v>4.0</v>
      </c>
      <c r="C32" s="1">
        <v>1.0</v>
      </c>
      <c r="D32" s="1">
        <v>35.0</v>
      </c>
    </row>
    <row r="33">
      <c r="A33" s="1">
        <v>33.0</v>
      </c>
      <c r="B33" s="1">
        <v>1.0</v>
      </c>
      <c r="C33" s="1">
        <v>1.0</v>
      </c>
      <c r="D33" s="1">
        <v>36.0</v>
      </c>
    </row>
    <row r="34">
      <c r="A34" s="1">
        <v>34.0</v>
      </c>
      <c r="B34" s="1">
        <v>2.0</v>
      </c>
      <c r="C34" s="1">
        <v>1.0</v>
      </c>
      <c r="D34" s="1">
        <v>37.0</v>
      </c>
    </row>
    <row r="35">
      <c r="A35" s="1">
        <v>35.0</v>
      </c>
      <c r="B35" s="1">
        <v>3.0</v>
      </c>
      <c r="C35" s="1">
        <v>1.0</v>
      </c>
      <c r="D35" s="1">
        <v>38.0</v>
      </c>
    </row>
    <row r="36">
      <c r="A36" s="1">
        <v>36.0</v>
      </c>
      <c r="B36" s="1">
        <v>4.0</v>
      </c>
      <c r="C36" s="1">
        <v>1.0</v>
      </c>
      <c r="D36" s="1">
        <v>39.0</v>
      </c>
    </row>
    <row r="37">
      <c r="A37" s="1">
        <v>37.0</v>
      </c>
      <c r="B37" s="1">
        <v>3.0</v>
      </c>
      <c r="C37" s="1">
        <v>1.0</v>
      </c>
      <c r="D37" s="1">
        <v>40.0</v>
      </c>
    </row>
    <row r="38">
      <c r="A38" s="1">
        <v>38.0</v>
      </c>
      <c r="B38" s="1">
        <v>4.0</v>
      </c>
      <c r="C38" s="1">
        <v>1.0</v>
      </c>
      <c r="D38" s="1">
        <v>41.0</v>
      </c>
    </row>
    <row r="39">
      <c r="A39" s="1">
        <v>39.0</v>
      </c>
      <c r="B39" s="1">
        <v>2.0</v>
      </c>
      <c r="C39" s="1">
        <v>2.0</v>
      </c>
      <c r="D39" s="1">
        <v>42.0</v>
      </c>
    </row>
    <row r="40">
      <c r="A40" s="1">
        <v>40.0</v>
      </c>
      <c r="B40" s="1">
        <v>5.0</v>
      </c>
      <c r="C40" s="1">
        <v>1.0</v>
      </c>
      <c r="D40" s="1">
        <v>43.0</v>
      </c>
    </row>
    <row r="41">
      <c r="A41" s="1">
        <v>41.0</v>
      </c>
      <c r="B41" s="1">
        <v>3.0</v>
      </c>
      <c r="C41" s="1">
        <v>1.0</v>
      </c>
      <c r="D41" s="1">
        <v>44.0</v>
      </c>
    </row>
    <row r="42">
      <c r="A42" s="1">
        <v>42.0</v>
      </c>
      <c r="B42" s="1">
        <v>4.0</v>
      </c>
      <c r="C42" s="1">
        <v>1.0</v>
      </c>
      <c r="D42" s="1">
        <v>45.0</v>
      </c>
    </row>
    <row r="43">
      <c r="A43" s="1">
        <v>43.0</v>
      </c>
      <c r="B43" s="1">
        <v>3.0</v>
      </c>
      <c r="C43" s="1">
        <v>1.0</v>
      </c>
      <c r="D43" s="1">
        <v>46.0</v>
      </c>
    </row>
    <row r="44">
      <c r="A44" s="1">
        <v>44.0</v>
      </c>
      <c r="B44" s="1">
        <v>3.0</v>
      </c>
      <c r="C44" s="1">
        <v>2.0</v>
      </c>
      <c r="D44" s="1">
        <v>47.0</v>
      </c>
    </row>
    <row r="45">
      <c r="A45" s="1">
        <v>45.0</v>
      </c>
      <c r="B45" s="1">
        <v>1.0</v>
      </c>
      <c r="C45" s="1">
        <v>1.0</v>
      </c>
      <c r="D45" s="1">
        <v>48.0</v>
      </c>
    </row>
    <row r="46">
      <c r="A46" s="1">
        <v>46.0</v>
      </c>
      <c r="B46" s="1">
        <v>3.0</v>
      </c>
      <c r="C46" s="1">
        <v>1.0</v>
      </c>
      <c r="D46" s="1">
        <v>49.0</v>
      </c>
    </row>
    <row r="47">
      <c r="A47" s="1">
        <v>47.0</v>
      </c>
      <c r="B47" s="1">
        <v>4.0</v>
      </c>
      <c r="C47" s="1">
        <v>2.0</v>
      </c>
      <c r="D47" s="1">
        <v>50.0</v>
      </c>
    </row>
    <row r="48">
      <c r="A48" s="1">
        <v>48.0</v>
      </c>
      <c r="B48" s="1">
        <v>5.0</v>
      </c>
      <c r="C48" s="1">
        <v>1.0</v>
      </c>
      <c r="D48" s="1">
        <v>51.0</v>
      </c>
    </row>
    <row r="49">
      <c r="A49" s="1">
        <v>49.0</v>
      </c>
      <c r="B49" s="1">
        <v>3.0</v>
      </c>
      <c r="C49" s="1">
        <v>1.0</v>
      </c>
      <c r="D49" s="1">
        <v>52.0</v>
      </c>
    </row>
    <row r="50">
      <c r="A50" s="1">
        <v>50.0</v>
      </c>
      <c r="B50" s="1">
        <v>3.0</v>
      </c>
      <c r="C50" s="1">
        <v>1.0</v>
      </c>
      <c r="D50" s="1">
        <v>53.0</v>
      </c>
    </row>
    <row r="51">
      <c r="A51" s="1">
        <v>51.0</v>
      </c>
      <c r="B51" s="1">
        <v>3.0</v>
      </c>
      <c r="C51" s="1">
        <v>1.0</v>
      </c>
      <c r="D51" s="1">
        <v>54.0</v>
      </c>
    </row>
    <row r="52">
      <c r="A52" s="1">
        <v>52.0</v>
      </c>
      <c r="B52" s="1">
        <v>3.0</v>
      </c>
      <c r="C52" s="1">
        <v>2.0</v>
      </c>
      <c r="D52" s="1">
        <v>55.0</v>
      </c>
    </row>
    <row r="53">
      <c r="A53" s="1">
        <v>53.0</v>
      </c>
      <c r="B53" s="1">
        <v>5.0</v>
      </c>
      <c r="C53" s="1">
        <v>1.0</v>
      </c>
      <c r="D53" s="1">
        <v>56.0</v>
      </c>
    </row>
    <row r="54">
      <c r="A54" s="1">
        <v>54.0</v>
      </c>
      <c r="B54" s="1">
        <v>3.0</v>
      </c>
      <c r="C54" s="1">
        <v>2.0</v>
      </c>
      <c r="D54" s="1">
        <v>57.0</v>
      </c>
    </row>
    <row r="55">
      <c r="A55" s="1">
        <v>55.0</v>
      </c>
      <c r="B55" s="1">
        <v>2.0</v>
      </c>
      <c r="C55" s="1">
        <v>2.0</v>
      </c>
      <c r="D55" s="1">
        <v>58.0</v>
      </c>
    </row>
    <row r="56">
      <c r="A56" s="1">
        <v>56.0</v>
      </c>
      <c r="B56" s="1">
        <v>4.0</v>
      </c>
      <c r="C56" s="1">
        <v>2.0</v>
      </c>
      <c r="D56" s="1">
        <v>59.0</v>
      </c>
    </row>
    <row r="57">
      <c r="A57" s="1">
        <v>57.0</v>
      </c>
      <c r="B57" s="1">
        <v>3.0</v>
      </c>
      <c r="C57" s="1">
        <v>1.0</v>
      </c>
      <c r="D57" s="1">
        <v>60.0</v>
      </c>
    </row>
    <row r="58">
      <c r="A58" s="1">
        <v>58.0</v>
      </c>
      <c r="B58" s="1">
        <v>4.0</v>
      </c>
      <c r="C58" s="1">
        <v>1.0</v>
      </c>
      <c r="D58" s="1">
        <v>61.0</v>
      </c>
    </row>
    <row r="59">
      <c r="A59" s="1">
        <v>59.0</v>
      </c>
      <c r="B59" s="1">
        <v>4.0</v>
      </c>
      <c r="C59" s="1">
        <v>1.0</v>
      </c>
      <c r="D59" s="1">
        <v>62.0</v>
      </c>
    </row>
    <row r="60">
      <c r="A60" s="1">
        <v>60.0</v>
      </c>
      <c r="B60" s="1">
        <v>1.0</v>
      </c>
      <c r="C60" s="1">
        <v>1.0</v>
      </c>
      <c r="D60" s="1">
        <v>63.0</v>
      </c>
    </row>
    <row r="61">
      <c r="A61" s="1">
        <v>61.0</v>
      </c>
      <c r="B61" s="1">
        <v>2.0</v>
      </c>
      <c r="C61" s="1">
        <v>1.0</v>
      </c>
      <c r="D61" s="1">
        <v>64.0</v>
      </c>
    </row>
    <row r="62">
      <c r="A62" s="1">
        <v>62.0</v>
      </c>
      <c r="B62" s="1">
        <v>1.0</v>
      </c>
      <c r="C62" s="1">
        <v>2.0</v>
      </c>
      <c r="D62" s="1">
        <v>65.0</v>
      </c>
    </row>
    <row r="63">
      <c r="A63" s="1">
        <v>63.0</v>
      </c>
      <c r="B63" s="1">
        <v>3.0</v>
      </c>
      <c r="C63" s="1">
        <v>2.0</v>
      </c>
      <c r="D63" s="1">
        <v>66.0</v>
      </c>
    </row>
    <row r="64">
      <c r="A64" s="1">
        <v>64.0</v>
      </c>
      <c r="B64" s="1">
        <v>4.0</v>
      </c>
      <c r="C64" s="1">
        <v>1.0</v>
      </c>
      <c r="D64" s="1">
        <v>67.0</v>
      </c>
    </row>
    <row r="65">
      <c r="A65" s="1">
        <v>65.0</v>
      </c>
      <c r="B65" s="1">
        <v>5.0</v>
      </c>
      <c r="C65" s="1">
        <v>1.0</v>
      </c>
      <c r="D65" s="1">
        <v>68.0</v>
      </c>
    </row>
    <row r="66">
      <c r="A66" s="1">
        <v>66.0</v>
      </c>
      <c r="B66" s="1">
        <v>5.0</v>
      </c>
      <c r="C66" s="1">
        <v>1.0</v>
      </c>
      <c r="D66" s="1">
        <v>69.0</v>
      </c>
    </row>
    <row r="67">
      <c r="A67" s="1">
        <v>67.0</v>
      </c>
      <c r="B67" s="1">
        <v>4.0</v>
      </c>
      <c r="C67" s="1">
        <v>2.0</v>
      </c>
      <c r="D67" s="1">
        <v>70.0</v>
      </c>
    </row>
    <row r="68">
      <c r="A68" s="1">
        <v>68.0</v>
      </c>
      <c r="B68" s="1">
        <v>2.0</v>
      </c>
      <c r="C68" s="1">
        <v>1.0</v>
      </c>
      <c r="D68" s="1">
        <v>71.0</v>
      </c>
    </row>
    <row r="69">
      <c r="A69" s="1">
        <v>69.0</v>
      </c>
      <c r="B69" s="1">
        <v>2.0</v>
      </c>
      <c r="C69" s="1">
        <v>1.0</v>
      </c>
      <c r="D69" s="1">
        <v>72.0</v>
      </c>
    </row>
    <row r="70">
      <c r="A70" s="1">
        <v>70.0</v>
      </c>
      <c r="B70" s="1">
        <v>3.0</v>
      </c>
      <c r="C70" s="1">
        <v>1.0</v>
      </c>
      <c r="D70" s="1">
        <v>73.0</v>
      </c>
    </row>
    <row r="71">
      <c r="A71" s="1">
        <v>71.0</v>
      </c>
      <c r="B71" s="1">
        <v>3.0</v>
      </c>
      <c r="C71" s="1">
        <v>1.0</v>
      </c>
      <c r="D71" s="1">
        <v>74.0</v>
      </c>
    </row>
    <row r="72">
      <c r="A72" s="1">
        <v>72.0</v>
      </c>
      <c r="B72" s="1">
        <v>4.0</v>
      </c>
      <c r="C72" s="1">
        <v>2.0</v>
      </c>
      <c r="D72" s="1">
        <v>75.0</v>
      </c>
    </row>
    <row r="73">
      <c r="A73" s="1">
        <v>73.0</v>
      </c>
      <c r="B73" s="1">
        <v>1.0</v>
      </c>
      <c r="C73" s="1">
        <v>1.0</v>
      </c>
      <c r="D73" s="1">
        <v>76.0</v>
      </c>
    </row>
    <row r="74">
      <c r="A74" s="1">
        <v>74.0</v>
      </c>
      <c r="B74" s="1">
        <v>2.0</v>
      </c>
      <c r="C74" s="1">
        <v>2.0</v>
      </c>
      <c r="D74" s="1">
        <v>77.0</v>
      </c>
    </row>
    <row r="75">
      <c r="A75" s="1">
        <v>75.0</v>
      </c>
      <c r="B75" s="1">
        <v>2.0</v>
      </c>
      <c r="C75" s="1">
        <v>1.0</v>
      </c>
      <c r="D75" s="1">
        <v>78.0</v>
      </c>
    </row>
    <row r="76">
      <c r="A76" s="1">
        <v>76.0</v>
      </c>
      <c r="B76" s="1">
        <v>5.0</v>
      </c>
      <c r="C76" s="1">
        <v>2.0</v>
      </c>
      <c r="D76" s="1">
        <v>79.0</v>
      </c>
    </row>
    <row r="77">
      <c r="A77" s="1">
        <v>77.0</v>
      </c>
      <c r="B77" s="1">
        <v>2.0</v>
      </c>
      <c r="C77" s="1">
        <v>2.0</v>
      </c>
      <c r="D77" s="1">
        <v>80.0</v>
      </c>
    </row>
    <row r="78">
      <c r="A78" s="1">
        <v>78.0</v>
      </c>
      <c r="B78" s="1">
        <v>3.0</v>
      </c>
      <c r="C78" s="1">
        <v>1.0</v>
      </c>
      <c r="D78" s="1">
        <v>81.0</v>
      </c>
    </row>
    <row r="79">
      <c r="A79" s="1">
        <v>79.0</v>
      </c>
      <c r="B79" s="1">
        <v>2.0</v>
      </c>
      <c r="C79" s="1">
        <v>1.0</v>
      </c>
      <c r="D79" s="1">
        <v>82.0</v>
      </c>
    </row>
    <row r="80">
      <c r="A80" s="1">
        <v>80.0</v>
      </c>
      <c r="B80" s="1">
        <v>3.0</v>
      </c>
      <c r="C80" s="1">
        <v>2.0</v>
      </c>
      <c r="D80" s="1">
        <v>83.0</v>
      </c>
    </row>
    <row r="81">
      <c r="A81" s="1">
        <v>81.0</v>
      </c>
      <c r="B81" s="1">
        <v>1.0</v>
      </c>
      <c r="C81" s="1">
        <v>1.0</v>
      </c>
      <c r="D81" s="1">
        <v>84.0</v>
      </c>
    </row>
    <row r="82">
      <c r="A82" s="1">
        <v>82.0</v>
      </c>
      <c r="B82" s="1">
        <v>4.0</v>
      </c>
      <c r="C82" s="1">
        <v>1.0</v>
      </c>
      <c r="D82" s="1">
        <v>85.0</v>
      </c>
    </row>
    <row r="83">
      <c r="A83" s="1">
        <v>83.0</v>
      </c>
      <c r="B83" s="1">
        <v>2.0</v>
      </c>
      <c r="C83" s="1">
        <v>2.0</v>
      </c>
      <c r="D83" s="1">
        <v>86.0</v>
      </c>
    </row>
    <row r="84">
      <c r="A84" s="1">
        <v>84.0</v>
      </c>
      <c r="B84" s="1">
        <v>2.0</v>
      </c>
      <c r="C84" s="1">
        <v>2.0</v>
      </c>
      <c r="D84" s="1">
        <v>87.0</v>
      </c>
    </row>
    <row r="85">
      <c r="A85" s="1">
        <v>85.0</v>
      </c>
      <c r="B85" s="1">
        <v>3.0</v>
      </c>
      <c r="C85" s="1">
        <v>1.0</v>
      </c>
      <c r="D85" s="1">
        <v>88.0</v>
      </c>
    </row>
    <row r="86">
      <c r="A86" s="1">
        <v>86.0</v>
      </c>
      <c r="B86" s="1">
        <v>4.0</v>
      </c>
      <c r="C86" s="1">
        <v>2.0</v>
      </c>
      <c r="D86" s="1">
        <v>89.0</v>
      </c>
    </row>
    <row r="87">
      <c r="A87" s="1">
        <v>87.0</v>
      </c>
      <c r="B87" s="1">
        <v>4.0</v>
      </c>
      <c r="C87" s="1">
        <v>1.0</v>
      </c>
      <c r="D87" s="1">
        <v>90.0</v>
      </c>
    </row>
    <row r="88">
      <c r="A88" s="1">
        <v>88.0</v>
      </c>
      <c r="B88" s="1">
        <v>4.0</v>
      </c>
      <c r="C88" s="1">
        <v>1.0</v>
      </c>
      <c r="D88" s="1">
        <v>91.0</v>
      </c>
    </row>
    <row r="89">
      <c r="A89" s="1">
        <v>89.0</v>
      </c>
      <c r="B89" s="1">
        <v>5.0</v>
      </c>
      <c r="C89" s="1">
        <v>2.0</v>
      </c>
      <c r="D89" s="1">
        <v>92.0</v>
      </c>
    </row>
    <row r="90">
      <c r="A90" s="1">
        <v>90.0</v>
      </c>
      <c r="B90" s="1">
        <v>1.0</v>
      </c>
      <c r="C90" s="1">
        <v>1.0</v>
      </c>
      <c r="D90" s="1">
        <v>93.0</v>
      </c>
    </row>
    <row r="91">
      <c r="A91" s="1">
        <v>91.0</v>
      </c>
      <c r="B91" s="1">
        <v>1.0</v>
      </c>
      <c r="C91" s="1">
        <v>1.0</v>
      </c>
      <c r="D91" s="1">
        <v>94.0</v>
      </c>
    </row>
    <row r="92">
      <c r="A92" s="1">
        <v>92.0</v>
      </c>
      <c r="B92" s="1">
        <v>4.0</v>
      </c>
      <c r="C92" s="1">
        <v>1.0</v>
      </c>
      <c r="D92" s="1">
        <v>95.0</v>
      </c>
    </row>
    <row r="93">
      <c r="A93" s="1">
        <v>93.0</v>
      </c>
      <c r="B93" s="1">
        <v>3.0</v>
      </c>
      <c r="C93" s="1">
        <v>1.0</v>
      </c>
      <c r="D93" s="1">
        <v>96.0</v>
      </c>
    </row>
    <row r="94">
      <c r="A94" s="1">
        <v>94.0</v>
      </c>
      <c r="B94" s="1">
        <v>3.0</v>
      </c>
      <c r="C94" s="1">
        <v>1.0</v>
      </c>
      <c r="D94" s="1">
        <v>97.0</v>
      </c>
    </row>
    <row r="95">
      <c r="A95" s="1">
        <v>95.0</v>
      </c>
      <c r="B95" s="1">
        <v>3.0</v>
      </c>
      <c r="C95" s="1">
        <v>2.0</v>
      </c>
      <c r="D95" s="1">
        <v>98.0</v>
      </c>
    </row>
    <row r="96">
      <c r="A96" s="1">
        <v>96.0</v>
      </c>
      <c r="B96" s="1">
        <v>3.0</v>
      </c>
      <c r="C96" s="1">
        <v>1.0</v>
      </c>
      <c r="D96" s="1">
        <v>99.0</v>
      </c>
    </row>
    <row r="97">
      <c r="A97" s="1">
        <v>97.0</v>
      </c>
      <c r="B97" s="1">
        <v>4.0</v>
      </c>
      <c r="C97" s="1">
        <v>1.0</v>
      </c>
      <c r="D97" s="1">
        <v>100.0</v>
      </c>
    </row>
    <row r="98">
      <c r="A98" s="1">
        <v>98.0</v>
      </c>
      <c r="B98" s="1">
        <v>5.0</v>
      </c>
      <c r="C98" s="1">
        <v>1.0</v>
      </c>
      <c r="D98" s="1">
        <v>101.0</v>
      </c>
    </row>
    <row r="99">
      <c r="A99" s="1">
        <v>100.0</v>
      </c>
      <c r="B99" s="1">
        <v>4.0</v>
      </c>
      <c r="C99" s="1">
        <v>1.0</v>
      </c>
      <c r="D99" s="1">
        <v>102.0</v>
      </c>
    </row>
    <row r="100">
      <c r="A100" s="1">
        <v>101.0</v>
      </c>
      <c r="B100" s="1">
        <v>4.0</v>
      </c>
      <c r="C100" s="1">
        <v>1.0</v>
      </c>
      <c r="D100" s="1">
        <v>103.0</v>
      </c>
    </row>
    <row r="101">
      <c r="A101" s="1">
        <v>102.0</v>
      </c>
      <c r="B101" s="1">
        <v>2.0</v>
      </c>
      <c r="C101" s="1">
        <v>1.0</v>
      </c>
      <c r="D101" s="1">
        <v>104.0</v>
      </c>
    </row>
    <row r="102">
      <c r="A102" s="1">
        <v>103.0</v>
      </c>
      <c r="B102" s="1">
        <v>4.0</v>
      </c>
      <c r="C102" s="1">
        <v>2.0</v>
      </c>
      <c r="D102" s="1">
        <v>105.0</v>
      </c>
    </row>
    <row r="103">
      <c r="A103" s="1">
        <v>104.0</v>
      </c>
      <c r="B103" s="1">
        <v>4.0</v>
      </c>
      <c r="C103" s="1">
        <v>2.0</v>
      </c>
      <c r="D103" s="1">
        <v>106.0</v>
      </c>
    </row>
    <row r="104">
      <c r="A104" s="1">
        <v>105.0</v>
      </c>
      <c r="B104" s="1">
        <v>3.0</v>
      </c>
      <c r="C104" s="1">
        <v>1.0</v>
      </c>
      <c r="D104" s="1">
        <v>107.0</v>
      </c>
    </row>
    <row r="105">
      <c r="A105" s="1">
        <v>106.0</v>
      </c>
      <c r="B105" s="1">
        <v>3.0</v>
      </c>
      <c r="C105" s="1">
        <v>1.0</v>
      </c>
      <c r="D105" s="1">
        <v>108.0</v>
      </c>
    </row>
    <row r="106">
      <c r="A106" s="1">
        <v>107.0</v>
      </c>
      <c r="B106" s="1">
        <v>4.0</v>
      </c>
      <c r="C106" s="1">
        <v>2.0</v>
      </c>
      <c r="D106" s="1">
        <v>109.0</v>
      </c>
    </row>
    <row r="107">
      <c r="A107" s="1">
        <v>108.0</v>
      </c>
      <c r="B107" s="1">
        <v>1.0</v>
      </c>
      <c r="C107" s="1">
        <v>1.0</v>
      </c>
      <c r="D107" s="1">
        <v>110.0</v>
      </c>
    </row>
    <row r="108">
      <c r="A108" s="1">
        <v>109.0</v>
      </c>
      <c r="B108" s="1">
        <v>5.0</v>
      </c>
      <c r="C108" s="1">
        <v>1.0</v>
      </c>
      <c r="D108" s="1">
        <v>111.0</v>
      </c>
    </row>
    <row r="109">
      <c r="A109" s="1">
        <v>110.0</v>
      </c>
      <c r="B109" s="1">
        <v>4.0</v>
      </c>
      <c r="C109" s="1">
        <v>1.0</v>
      </c>
      <c r="D109" s="1">
        <v>112.0</v>
      </c>
    </row>
    <row r="110">
      <c r="A110" s="1">
        <v>111.0</v>
      </c>
      <c r="B110" s="1">
        <v>1.0</v>
      </c>
      <c r="C110" s="1">
        <v>1.0</v>
      </c>
      <c r="D110" s="1">
        <v>113.0</v>
      </c>
    </row>
    <row r="111">
      <c r="A111" s="1">
        <v>112.0</v>
      </c>
      <c r="B111" s="1">
        <v>1.0</v>
      </c>
      <c r="C111" s="1">
        <v>1.0</v>
      </c>
      <c r="D111" s="1">
        <v>114.0</v>
      </c>
    </row>
    <row r="112">
      <c r="A112" s="1">
        <v>113.0</v>
      </c>
      <c r="B112" s="1">
        <v>2.0</v>
      </c>
      <c r="C112" s="1">
        <v>2.0</v>
      </c>
      <c r="D112" s="1">
        <v>115.0</v>
      </c>
    </row>
    <row r="113">
      <c r="A113" s="1">
        <v>114.0</v>
      </c>
      <c r="B113" s="1">
        <v>4.0</v>
      </c>
      <c r="C113" s="1">
        <v>1.0</v>
      </c>
      <c r="D113" s="1">
        <v>116.0</v>
      </c>
    </row>
    <row r="114">
      <c r="A114" s="1">
        <v>115.0</v>
      </c>
      <c r="B114" s="1">
        <v>2.0</v>
      </c>
      <c r="C114" s="1">
        <v>2.0</v>
      </c>
      <c r="D114" s="1">
        <v>117.0</v>
      </c>
    </row>
    <row r="115">
      <c r="A115" s="1">
        <v>116.0</v>
      </c>
      <c r="B115" s="1">
        <v>3.0</v>
      </c>
      <c r="C115" s="1">
        <v>1.0</v>
      </c>
      <c r="D115" s="1">
        <v>118.0</v>
      </c>
    </row>
    <row r="116">
      <c r="A116" s="1">
        <v>117.0</v>
      </c>
      <c r="B116" s="1">
        <v>3.0</v>
      </c>
      <c r="C116" s="1">
        <v>1.0</v>
      </c>
      <c r="D116" s="1">
        <v>119.0</v>
      </c>
    </row>
    <row r="117">
      <c r="A117" s="1">
        <v>118.0</v>
      </c>
      <c r="B117" s="1">
        <v>1.0</v>
      </c>
      <c r="C117" s="1">
        <v>1.0</v>
      </c>
      <c r="D117" s="1">
        <v>120.0</v>
      </c>
    </row>
    <row r="118">
      <c r="A118" s="1">
        <v>119.0</v>
      </c>
      <c r="B118" s="1">
        <v>1.0</v>
      </c>
      <c r="C118" s="1">
        <v>1.0</v>
      </c>
      <c r="D118" s="1">
        <v>121.0</v>
      </c>
    </row>
    <row r="119">
      <c r="A119" s="1">
        <v>120.0</v>
      </c>
      <c r="B119" s="1">
        <v>1.0</v>
      </c>
      <c r="C119" s="1">
        <v>1.0</v>
      </c>
      <c r="D119" s="1">
        <v>122.0</v>
      </c>
    </row>
    <row r="120">
      <c r="A120" s="1">
        <v>121.0</v>
      </c>
      <c r="B120" s="1">
        <v>3.0</v>
      </c>
      <c r="C120" s="1">
        <v>1.0</v>
      </c>
      <c r="D120" s="1">
        <v>123.0</v>
      </c>
    </row>
    <row r="121">
      <c r="A121" s="1">
        <v>122.0</v>
      </c>
      <c r="B121" s="1">
        <v>2.0</v>
      </c>
      <c r="C121" s="1">
        <v>2.0</v>
      </c>
      <c r="D121" s="1">
        <v>124.0</v>
      </c>
    </row>
    <row r="122">
      <c r="A122" s="1">
        <v>123.0</v>
      </c>
      <c r="B122" s="1">
        <v>1.0</v>
      </c>
      <c r="C122" s="1">
        <v>1.0</v>
      </c>
      <c r="D122" s="1">
        <v>125.0</v>
      </c>
    </row>
    <row r="123">
      <c r="A123" s="1">
        <v>124.0</v>
      </c>
      <c r="B123" s="1">
        <v>1.0</v>
      </c>
      <c r="C123" s="1">
        <v>1.0</v>
      </c>
      <c r="D123" s="1">
        <v>126.0</v>
      </c>
    </row>
    <row r="124">
      <c r="A124" s="1">
        <v>125.0</v>
      </c>
      <c r="B124" s="1">
        <v>4.0</v>
      </c>
      <c r="C124" s="1">
        <v>1.0</v>
      </c>
      <c r="D124" s="1">
        <v>127.0</v>
      </c>
    </row>
    <row r="125">
      <c r="A125" s="1">
        <v>126.0</v>
      </c>
      <c r="B125" s="1">
        <v>1.0</v>
      </c>
      <c r="C125" s="1">
        <v>1.0</v>
      </c>
      <c r="D125" s="1">
        <v>128.0</v>
      </c>
    </row>
    <row r="126">
      <c r="A126" s="1">
        <v>127.0</v>
      </c>
      <c r="B126" s="1">
        <v>4.0</v>
      </c>
      <c r="C126" s="1">
        <v>2.0</v>
      </c>
      <c r="D126" s="1">
        <v>129.0</v>
      </c>
    </row>
    <row r="127">
      <c r="A127" s="1">
        <v>128.0</v>
      </c>
      <c r="B127" s="1">
        <v>1.0</v>
      </c>
      <c r="C127" s="1">
        <v>1.0</v>
      </c>
      <c r="D127" s="1">
        <v>130.0</v>
      </c>
    </row>
    <row r="128">
      <c r="A128" s="1">
        <v>129.0</v>
      </c>
      <c r="B128" s="1">
        <v>4.0</v>
      </c>
      <c r="C128" s="1">
        <v>1.0</v>
      </c>
      <c r="D128" s="1">
        <v>131.0</v>
      </c>
    </row>
    <row r="129">
      <c r="A129" s="1">
        <v>130.0</v>
      </c>
      <c r="B129" s="1">
        <v>3.0</v>
      </c>
      <c r="C129" s="1">
        <v>1.0</v>
      </c>
      <c r="D129" s="1">
        <v>132.0</v>
      </c>
    </row>
    <row r="130">
      <c r="A130" s="1">
        <v>131.0</v>
      </c>
      <c r="B130" s="1">
        <v>3.0</v>
      </c>
      <c r="C130" s="1">
        <v>2.0</v>
      </c>
      <c r="D130" s="1">
        <v>133.0</v>
      </c>
    </row>
    <row r="131">
      <c r="A131" s="1">
        <v>132.0</v>
      </c>
      <c r="B131" s="1">
        <v>3.0</v>
      </c>
      <c r="C131" s="1">
        <v>1.0</v>
      </c>
      <c r="D131" s="1">
        <v>134.0</v>
      </c>
    </row>
    <row r="132">
      <c r="A132" s="1">
        <v>133.0</v>
      </c>
      <c r="B132" s="1">
        <v>2.0</v>
      </c>
      <c r="C132" s="1">
        <v>2.0</v>
      </c>
      <c r="D132" s="1">
        <v>135.0</v>
      </c>
    </row>
    <row r="133">
      <c r="A133" s="1">
        <v>134.0</v>
      </c>
      <c r="B133" s="1">
        <v>3.0</v>
      </c>
      <c r="C133" s="1">
        <v>1.0</v>
      </c>
      <c r="D133" s="1">
        <v>136.0</v>
      </c>
    </row>
    <row r="134">
      <c r="A134" s="1">
        <v>135.0</v>
      </c>
      <c r="B134" s="1">
        <v>5.0</v>
      </c>
      <c r="C134" s="1">
        <v>1.0</v>
      </c>
      <c r="D134" s="1">
        <v>137.0</v>
      </c>
    </row>
    <row r="135">
      <c r="A135" s="1">
        <v>136.0</v>
      </c>
      <c r="B135" s="1">
        <v>4.0</v>
      </c>
      <c r="C135" s="1">
        <v>1.0</v>
      </c>
      <c r="D135" s="1">
        <v>138.0</v>
      </c>
    </row>
    <row r="136">
      <c r="A136" s="1">
        <v>137.0</v>
      </c>
      <c r="B136" s="1">
        <v>3.0</v>
      </c>
      <c r="C136" s="1">
        <v>1.0</v>
      </c>
      <c r="D136" s="1">
        <v>139.0</v>
      </c>
    </row>
    <row r="137">
      <c r="A137" s="1">
        <v>138.0</v>
      </c>
      <c r="B137" s="1">
        <v>4.0</v>
      </c>
      <c r="C137" s="1">
        <v>1.0</v>
      </c>
      <c r="D137" s="1">
        <v>140.0</v>
      </c>
    </row>
    <row r="138">
      <c r="A138" s="1">
        <v>139.0</v>
      </c>
      <c r="B138" s="1">
        <v>3.0</v>
      </c>
      <c r="C138" s="1">
        <v>1.0</v>
      </c>
      <c r="D138" s="1">
        <v>141.0</v>
      </c>
    </row>
    <row r="139">
      <c r="A139" s="1">
        <v>140.0</v>
      </c>
      <c r="B139" s="1">
        <v>4.0</v>
      </c>
      <c r="C139" s="1">
        <v>1.0</v>
      </c>
      <c r="D139" s="1">
        <v>142.0</v>
      </c>
    </row>
    <row r="140">
      <c r="A140" s="1">
        <v>141.0</v>
      </c>
      <c r="B140" s="1">
        <v>2.0</v>
      </c>
      <c r="C140" s="1">
        <v>1.0</v>
      </c>
      <c r="D140" s="1">
        <v>143.0</v>
      </c>
    </row>
    <row r="141">
      <c r="A141" s="1">
        <v>142.0</v>
      </c>
      <c r="B141" s="1">
        <v>3.0</v>
      </c>
      <c r="C141" s="1">
        <v>1.0</v>
      </c>
      <c r="D141" s="1">
        <v>144.0</v>
      </c>
    </row>
    <row r="142">
      <c r="A142" s="1">
        <v>143.0</v>
      </c>
      <c r="B142" s="1">
        <v>4.0</v>
      </c>
      <c r="C142" s="1">
        <v>1.0</v>
      </c>
      <c r="D142" s="1">
        <v>145.0</v>
      </c>
    </row>
    <row r="143">
      <c r="A143" s="1">
        <v>144.0</v>
      </c>
      <c r="B143" s="1">
        <v>1.0</v>
      </c>
      <c r="C143" s="1">
        <v>2.0</v>
      </c>
      <c r="D143" s="1">
        <v>146.0</v>
      </c>
    </row>
    <row r="144">
      <c r="A144" s="1">
        <v>145.0</v>
      </c>
      <c r="B144" s="1">
        <v>3.0</v>
      </c>
      <c r="C144" s="1">
        <v>1.0</v>
      </c>
      <c r="D144" s="1">
        <v>147.0</v>
      </c>
    </row>
    <row r="145">
      <c r="A145" s="1">
        <v>146.0</v>
      </c>
      <c r="B145" s="1">
        <v>2.0</v>
      </c>
      <c r="C145" s="1">
        <v>1.0</v>
      </c>
      <c r="D145" s="1">
        <v>148.0</v>
      </c>
    </row>
    <row r="146">
      <c r="A146" s="1">
        <v>147.0</v>
      </c>
      <c r="B146" s="1">
        <v>1.0</v>
      </c>
      <c r="C146" s="1">
        <v>1.0</v>
      </c>
      <c r="D146" s="1">
        <v>149.0</v>
      </c>
    </row>
    <row r="147">
      <c r="A147" s="1">
        <v>148.0</v>
      </c>
      <c r="B147" s="1">
        <v>5.0</v>
      </c>
      <c r="C147" s="1">
        <v>2.0</v>
      </c>
      <c r="D147" s="1">
        <v>150.0</v>
      </c>
    </row>
    <row r="148">
      <c r="A148" s="1">
        <v>149.0</v>
      </c>
      <c r="B148" s="1">
        <v>3.0</v>
      </c>
      <c r="C148" s="1">
        <v>1.0</v>
      </c>
      <c r="D148" s="1">
        <v>151.0</v>
      </c>
    </row>
    <row r="149">
      <c r="A149" s="1">
        <v>150.0</v>
      </c>
      <c r="B149" s="1">
        <v>2.0</v>
      </c>
      <c r="C149" s="1">
        <v>1.0</v>
      </c>
      <c r="D149" s="1">
        <v>152.0</v>
      </c>
    </row>
    <row r="150">
      <c r="A150" s="1">
        <v>151.0</v>
      </c>
      <c r="B150" s="1">
        <v>3.0</v>
      </c>
      <c r="C150" s="1">
        <v>1.0</v>
      </c>
      <c r="D150" s="1">
        <v>153.0</v>
      </c>
    </row>
    <row r="151">
      <c r="A151" s="1">
        <v>152.0</v>
      </c>
      <c r="B151" s="1">
        <v>3.0</v>
      </c>
      <c r="C151" s="1">
        <v>1.0</v>
      </c>
      <c r="D151" s="1">
        <v>154.0</v>
      </c>
    </row>
    <row r="152">
      <c r="A152" s="1">
        <v>153.0</v>
      </c>
      <c r="B152" s="1">
        <v>1.0</v>
      </c>
      <c r="C152" s="1">
        <v>1.0</v>
      </c>
      <c r="D152" s="1">
        <v>155.0</v>
      </c>
    </row>
    <row r="153">
      <c r="A153" s="1">
        <v>154.0</v>
      </c>
      <c r="B153" s="1">
        <v>2.0</v>
      </c>
      <c r="C153" s="1">
        <v>2.0</v>
      </c>
      <c r="D153" s="1">
        <v>156.0</v>
      </c>
    </row>
    <row r="154">
      <c r="A154" s="1">
        <v>155.0</v>
      </c>
      <c r="B154" s="1">
        <v>3.0</v>
      </c>
      <c r="C154" s="1">
        <v>1.0</v>
      </c>
      <c r="D154" s="1">
        <v>157.0</v>
      </c>
    </row>
    <row r="155">
      <c r="A155" s="1">
        <v>156.0</v>
      </c>
      <c r="B155" s="1">
        <v>5.0</v>
      </c>
      <c r="C155" s="1">
        <v>1.0</v>
      </c>
      <c r="D155" s="1">
        <v>158.0</v>
      </c>
    </row>
    <row r="156">
      <c r="A156" s="1">
        <v>157.0</v>
      </c>
      <c r="B156" s="1">
        <v>2.0</v>
      </c>
      <c r="C156" s="1">
        <v>1.0</v>
      </c>
      <c r="D156" s="1">
        <v>159.0</v>
      </c>
    </row>
    <row r="157">
      <c r="A157" s="1">
        <v>158.0</v>
      </c>
      <c r="B157" s="1">
        <v>2.0</v>
      </c>
      <c r="C157" s="1">
        <v>2.0</v>
      </c>
      <c r="D157" s="1">
        <v>160.0</v>
      </c>
    </row>
    <row r="158">
      <c r="A158" s="1">
        <v>159.0</v>
      </c>
      <c r="B158" s="1">
        <v>1.0</v>
      </c>
      <c r="C158" s="1">
        <v>1.0</v>
      </c>
      <c r="D158" s="1">
        <v>161.0</v>
      </c>
    </row>
    <row r="159">
      <c r="A159" s="1">
        <v>160.0</v>
      </c>
      <c r="B159" s="1">
        <v>3.0</v>
      </c>
      <c r="C159" s="1">
        <v>1.0</v>
      </c>
      <c r="D159" s="1">
        <v>162.0</v>
      </c>
    </row>
    <row r="160">
      <c r="A160" s="1">
        <v>161.0</v>
      </c>
      <c r="B160" s="1">
        <v>3.0</v>
      </c>
      <c r="C160" s="1">
        <v>1.0</v>
      </c>
      <c r="D160" s="1">
        <v>163.0</v>
      </c>
    </row>
    <row r="161">
      <c r="A161" s="1">
        <v>162.0</v>
      </c>
      <c r="B161" s="1">
        <v>4.0</v>
      </c>
      <c r="C161" s="1">
        <v>2.0</v>
      </c>
      <c r="D161" s="1">
        <v>164.0</v>
      </c>
    </row>
    <row r="162">
      <c r="A162" s="1">
        <v>163.0</v>
      </c>
      <c r="B162" s="1">
        <v>5.0</v>
      </c>
      <c r="C162" s="1">
        <v>1.0</v>
      </c>
      <c r="D162" s="1">
        <v>165.0</v>
      </c>
    </row>
    <row r="163">
      <c r="A163" s="1">
        <v>164.0</v>
      </c>
      <c r="B163" s="1">
        <v>1.0</v>
      </c>
      <c r="C163" s="1">
        <v>2.0</v>
      </c>
      <c r="D163" s="1">
        <v>166.0</v>
      </c>
    </row>
    <row r="164">
      <c r="A164" s="1">
        <v>165.0</v>
      </c>
      <c r="B164" s="1">
        <v>3.0</v>
      </c>
      <c r="C164" s="1">
        <v>1.0</v>
      </c>
      <c r="D164" s="1">
        <v>167.0</v>
      </c>
    </row>
    <row r="165">
      <c r="A165" s="1">
        <v>166.0</v>
      </c>
      <c r="B165" s="1">
        <v>4.0</v>
      </c>
      <c r="C165" s="1">
        <v>1.0</v>
      </c>
      <c r="D165" s="1">
        <v>168.0</v>
      </c>
    </row>
    <row r="166">
      <c r="A166" s="1">
        <v>167.0</v>
      </c>
      <c r="B166" s="1">
        <v>3.0</v>
      </c>
      <c r="C166" s="1">
        <v>1.0</v>
      </c>
      <c r="D166" s="1">
        <v>169.0</v>
      </c>
    </row>
    <row r="167">
      <c r="A167" s="1">
        <v>168.0</v>
      </c>
      <c r="B167" s="1">
        <v>2.0</v>
      </c>
      <c r="C167" s="1">
        <v>1.0</v>
      </c>
      <c r="D167" s="1">
        <v>170.0</v>
      </c>
    </row>
    <row r="168">
      <c r="A168" s="1">
        <v>169.0</v>
      </c>
      <c r="B168" s="1">
        <v>2.0</v>
      </c>
      <c r="C168" s="1">
        <v>1.0</v>
      </c>
      <c r="D168" s="1">
        <v>171.0</v>
      </c>
    </row>
    <row r="169">
      <c r="A169" s="1">
        <v>170.0</v>
      </c>
      <c r="B169" s="1">
        <v>5.0</v>
      </c>
      <c r="C169" s="1">
        <v>1.0</v>
      </c>
      <c r="D169" s="1">
        <v>172.0</v>
      </c>
    </row>
    <row r="170">
      <c r="A170" s="1">
        <v>171.0</v>
      </c>
      <c r="B170" s="1">
        <v>5.0</v>
      </c>
      <c r="C170" s="1">
        <v>1.0</v>
      </c>
      <c r="D170" s="1">
        <v>173.0</v>
      </c>
    </row>
    <row r="171">
      <c r="A171" s="1">
        <v>172.0</v>
      </c>
      <c r="B171" s="1">
        <v>1.0</v>
      </c>
      <c r="C171" s="1">
        <v>1.0</v>
      </c>
      <c r="D171" s="1">
        <v>174.0</v>
      </c>
    </row>
    <row r="172">
      <c r="A172" s="1">
        <v>173.0</v>
      </c>
      <c r="B172" s="1">
        <v>2.0</v>
      </c>
      <c r="C172" s="1">
        <v>1.0</v>
      </c>
      <c r="D172" s="1">
        <v>175.0</v>
      </c>
    </row>
    <row r="173">
      <c r="A173" s="1">
        <v>174.0</v>
      </c>
      <c r="B173" s="1">
        <v>2.0</v>
      </c>
      <c r="C173" s="1">
        <v>1.0</v>
      </c>
      <c r="D173" s="1">
        <v>176.0</v>
      </c>
    </row>
    <row r="174">
      <c r="A174" s="1">
        <v>175.0</v>
      </c>
      <c r="B174" s="1">
        <v>1.0</v>
      </c>
      <c r="C174" s="1">
        <v>1.0</v>
      </c>
      <c r="D174" s="1">
        <v>177.0</v>
      </c>
    </row>
    <row r="175">
      <c r="A175" s="1">
        <v>176.0</v>
      </c>
      <c r="B175" s="1">
        <v>3.0</v>
      </c>
      <c r="C175" s="1">
        <v>1.0</v>
      </c>
      <c r="D175" s="1">
        <v>178.0</v>
      </c>
    </row>
    <row r="176">
      <c r="A176" s="1">
        <v>177.0</v>
      </c>
      <c r="B176" s="1">
        <v>1.0</v>
      </c>
      <c r="C176" s="1">
        <v>1.0</v>
      </c>
      <c r="D176" s="1">
        <v>179.0</v>
      </c>
    </row>
    <row r="177">
      <c r="A177" s="1">
        <v>178.0</v>
      </c>
      <c r="B177" s="1">
        <v>2.0</v>
      </c>
      <c r="C177" s="1">
        <v>1.0</v>
      </c>
      <c r="D177" s="1">
        <v>180.0</v>
      </c>
    </row>
    <row r="178">
      <c r="A178" s="1">
        <v>179.0</v>
      </c>
      <c r="B178" s="1">
        <v>5.0</v>
      </c>
      <c r="C178" s="1">
        <v>1.0</v>
      </c>
      <c r="D178" s="1">
        <v>181.0</v>
      </c>
    </row>
    <row r="179">
      <c r="A179" s="1">
        <v>180.0</v>
      </c>
      <c r="B179" s="1">
        <v>5.0</v>
      </c>
      <c r="C179" s="1">
        <v>1.0</v>
      </c>
      <c r="D179" s="1">
        <v>182.0</v>
      </c>
    </row>
    <row r="180">
      <c r="A180" s="1">
        <v>181.0</v>
      </c>
      <c r="B180" s="1">
        <v>3.0</v>
      </c>
      <c r="C180" s="1">
        <v>2.0</v>
      </c>
      <c r="D180" s="1">
        <v>183.0</v>
      </c>
    </row>
    <row r="181">
      <c r="A181" s="1">
        <v>182.0</v>
      </c>
      <c r="B181" s="1">
        <v>1.0</v>
      </c>
      <c r="C181" s="1">
        <v>2.0</v>
      </c>
      <c r="D181" s="1">
        <v>184.0</v>
      </c>
    </row>
    <row r="182">
      <c r="A182" s="1">
        <v>183.0</v>
      </c>
      <c r="B182" s="1">
        <v>3.0</v>
      </c>
      <c r="C182" s="1">
        <v>1.0</v>
      </c>
      <c r="D182" s="1">
        <v>185.0</v>
      </c>
    </row>
    <row r="183">
      <c r="A183" s="1">
        <v>184.0</v>
      </c>
      <c r="B183" s="1">
        <v>1.0</v>
      </c>
      <c r="C183" s="1">
        <v>2.0</v>
      </c>
      <c r="D183" s="1">
        <v>186.0</v>
      </c>
    </row>
    <row r="184">
      <c r="A184" s="1">
        <v>185.0</v>
      </c>
      <c r="B184" s="1">
        <v>2.0</v>
      </c>
      <c r="C184" s="1">
        <v>1.0</v>
      </c>
      <c r="D184" s="1">
        <v>187.0</v>
      </c>
    </row>
    <row r="185">
      <c r="A185" s="1">
        <v>186.0</v>
      </c>
      <c r="B185" s="1">
        <v>5.0</v>
      </c>
      <c r="C185" s="1">
        <v>2.0</v>
      </c>
      <c r="D185" s="1">
        <v>188.0</v>
      </c>
    </row>
    <row r="186">
      <c r="A186" s="1">
        <v>187.0</v>
      </c>
      <c r="B186" s="1">
        <v>4.0</v>
      </c>
      <c r="C186" s="1">
        <v>2.0</v>
      </c>
      <c r="D186" s="1">
        <v>189.0</v>
      </c>
    </row>
    <row r="187">
      <c r="A187" s="1">
        <v>188.0</v>
      </c>
      <c r="B187" s="1">
        <v>2.0</v>
      </c>
      <c r="C187" s="1">
        <v>1.0</v>
      </c>
      <c r="D187" s="1">
        <v>190.0</v>
      </c>
    </row>
    <row r="188">
      <c r="A188" s="1">
        <v>189.0</v>
      </c>
      <c r="B188" s="1">
        <v>2.0</v>
      </c>
      <c r="C188" s="1">
        <v>1.0</v>
      </c>
      <c r="D188" s="1">
        <v>191.0</v>
      </c>
    </row>
    <row r="189">
      <c r="A189" s="1">
        <v>190.0</v>
      </c>
      <c r="B189" s="1">
        <v>3.0</v>
      </c>
      <c r="C189" s="1">
        <v>1.0</v>
      </c>
      <c r="D189" s="1">
        <v>192.0</v>
      </c>
    </row>
    <row r="190">
      <c r="A190" s="1">
        <v>191.0</v>
      </c>
      <c r="B190" s="1">
        <v>4.0</v>
      </c>
      <c r="C190" s="1">
        <v>1.0</v>
      </c>
      <c r="D190" s="1">
        <v>193.0</v>
      </c>
    </row>
    <row r="191">
      <c r="A191" s="1">
        <v>192.0</v>
      </c>
      <c r="B191" s="1">
        <v>2.0</v>
      </c>
      <c r="C191" s="1">
        <v>1.0</v>
      </c>
      <c r="D191" s="1">
        <v>194.0</v>
      </c>
    </row>
    <row r="192">
      <c r="A192" s="1">
        <v>193.0</v>
      </c>
      <c r="B192" s="1">
        <v>1.0</v>
      </c>
      <c r="C192" s="1">
        <v>1.0</v>
      </c>
      <c r="D192" s="1">
        <v>195.0</v>
      </c>
    </row>
    <row r="193">
      <c r="A193" s="1">
        <v>194.0</v>
      </c>
      <c r="B193" s="1">
        <v>2.0</v>
      </c>
      <c r="C193" s="1">
        <v>1.0</v>
      </c>
      <c r="D193" s="1">
        <v>196.0</v>
      </c>
    </row>
    <row r="194">
      <c r="A194" s="1">
        <v>195.0</v>
      </c>
      <c r="B194" s="1">
        <v>3.0</v>
      </c>
      <c r="C194" s="1">
        <v>1.0</v>
      </c>
      <c r="D194" s="1">
        <v>197.0</v>
      </c>
    </row>
    <row r="195">
      <c r="A195" s="1">
        <v>196.0</v>
      </c>
      <c r="B195" s="1">
        <v>2.0</v>
      </c>
      <c r="C195" s="1">
        <v>1.0</v>
      </c>
      <c r="D195" s="1">
        <v>198.0</v>
      </c>
    </row>
    <row r="196">
      <c r="A196" s="1">
        <v>197.0</v>
      </c>
      <c r="B196" s="1">
        <v>2.0</v>
      </c>
      <c r="C196" s="1">
        <v>1.0</v>
      </c>
      <c r="D196" s="1">
        <v>199.0</v>
      </c>
    </row>
    <row r="197">
      <c r="A197" s="1">
        <v>198.0</v>
      </c>
      <c r="B197" s="1">
        <v>2.0</v>
      </c>
      <c r="C197" s="1">
        <v>2.0</v>
      </c>
      <c r="D197" s="1">
        <v>200.0</v>
      </c>
    </row>
    <row r="198">
      <c r="A198" s="1">
        <v>199.0</v>
      </c>
      <c r="B198" s="1">
        <v>4.0</v>
      </c>
      <c r="C198" s="1">
        <v>1.0</v>
      </c>
      <c r="D198" s="1">
        <v>201.0</v>
      </c>
    </row>
    <row r="199">
      <c r="A199" s="1">
        <v>200.0</v>
      </c>
      <c r="B199" s="1">
        <v>3.0</v>
      </c>
      <c r="C199" s="1">
        <v>1.0</v>
      </c>
      <c r="D199" s="1">
        <v>202.0</v>
      </c>
    </row>
    <row r="200">
      <c r="A200" s="1">
        <v>201.0</v>
      </c>
      <c r="B200" s="1">
        <v>4.0</v>
      </c>
      <c r="C200" s="1">
        <v>2.0</v>
      </c>
      <c r="D200" s="1">
        <v>203.0</v>
      </c>
    </row>
    <row r="201">
      <c r="A201" s="1">
        <v>202.0</v>
      </c>
      <c r="B201" s="1">
        <v>5.0</v>
      </c>
      <c r="C201" s="1">
        <v>2.0</v>
      </c>
      <c r="D201" s="1">
        <v>204.0</v>
      </c>
    </row>
    <row r="202">
      <c r="A202" s="1">
        <v>203.0</v>
      </c>
      <c r="B202" s="1">
        <v>3.0</v>
      </c>
      <c r="C202" s="1">
        <v>1.0</v>
      </c>
      <c r="D202" s="1">
        <v>205.0</v>
      </c>
    </row>
    <row r="203">
      <c r="A203" s="1">
        <v>204.0</v>
      </c>
      <c r="B203" s="1">
        <v>4.0</v>
      </c>
      <c r="C203" s="1">
        <v>1.0</v>
      </c>
      <c r="D203" s="1">
        <v>206.0</v>
      </c>
    </row>
    <row r="204">
      <c r="A204" s="1">
        <v>205.0</v>
      </c>
      <c r="B204" s="1">
        <v>2.0</v>
      </c>
      <c r="C204" s="1">
        <v>2.0</v>
      </c>
      <c r="D204" s="1">
        <v>207.0</v>
      </c>
    </row>
    <row r="205">
      <c r="A205" s="1">
        <v>206.0</v>
      </c>
      <c r="B205" s="1">
        <v>4.0</v>
      </c>
      <c r="C205" s="1">
        <v>2.0</v>
      </c>
      <c r="D205" s="1">
        <v>208.0</v>
      </c>
    </row>
    <row r="206">
      <c r="A206" s="1">
        <v>207.0</v>
      </c>
      <c r="B206" s="1">
        <v>3.0</v>
      </c>
      <c r="C206" s="1">
        <v>1.0</v>
      </c>
      <c r="D206" s="1">
        <v>209.0</v>
      </c>
    </row>
    <row r="207">
      <c r="A207" s="1">
        <v>208.0</v>
      </c>
      <c r="B207" s="1">
        <v>3.0</v>
      </c>
      <c r="C207" s="1">
        <v>1.0</v>
      </c>
      <c r="D207" s="1">
        <v>210.0</v>
      </c>
    </row>
    <row r="208">
      <c r="A208" s="1">
        <v>209.0</v>
      </c>
      <c r="B208" s="1">
        <v>2.0</v>
      </c>
      <c r="C208" s="1">
        <v>1.0</v>
      </c>
      <c r="D208" s="1">
        <v>211.0</v>
      </c>
    </row>
    <row r="209">
      <c r="A209" s="1">
        <v>210.0</v>
      </c>
      <c r="B209" s="1">
        <v>3.0</v>
      </c>
      <c r="C209" s="1">
        <v>1.0</v>
      </c>
      <c r="D209" s="1">
        <v>212.0</v>
      </c>
    </row>
    <row r="210">
      <c r="A210" s="1">
        <v>211.0</v>
      </c>
      <c r="B210" s="1">
        <v>2.0</v>
      </c>
      <c r="C210" s="1">
        <v>1.0</v>
      </c>
      <c r="D210" s="1">
        <v>213.0</v>
      </c>
    </row>
    <row r="211">
      <c r="A211" s="1">
        <v>212.0</v>
      </c>
      <c r="B211" s="1">
        <v>5.0</v>
      </c>
      <c r="C211" s="1">
        <v>1.0</v>
      </c>
      <c r="D211" s="1">
        <v>214.0</v>
      </c>
    </row>
    <row r="212">
      <c r="A212" s="1">
        <v>213.0</v>
      </c>
      <c r="B212" s="1">
        <v>4.0</v>
      </c>
      <c r="C212" s="1">
        <v>1.0</v>
      </c>
      <c r="D212" s="1">
        <v>215.0</v>
      </c>
    </row>
    <row r="213">
      <c r="A213" s="1">
        <v>214.0</v>
      </c>
      <c r="B213" s="1">
        <v>2.0</v>
      </c>
      <c r="C213" s="1">
        <v>1.0</v>
      </c>
      <c r="D213" s="1">
        <v>216.0</v>
      </c>
    </row>
    <row r="214">
      <c r="A214" s="1">
        <v>215.0</v>
      </c>
      <c r="B214" s="1">
        <v>2.0</v>
      </c>
      <c r="C214" s="1">
        <v>1.0</v>
      </c>
      <c r="D214" s="1">
        <v>217.0</v>
      </c>
    </row>
    <row r="215">
      <c r="A215" s="1">
        <v>216.0</v>
      </c>
      <c r="B215" s="1">
        <v>2.0</v>
      </c>
      <c r="C215" s="1">
        <v>2.0</v>
      </c>
      <c r="D215" s="1">
        <v>218.0</v>
      </c>
    </row>
    <row r="216">
      <c r="A216" s="1">
        <v>217.0</v>
      </c>
      <c r="B216" s="1">
        <v>1.0</v>
      </c>
      <c r="C216" s="1">
        <v>1.0</v>
      </c>
      <c r="D216" s="1">
        <v>219.0</v>
      </c>
    </row>
    <row r="217">
      <c r="A217" s="1">
        <v>218.0</v>
      </c>
      <c r="B217" s="1">
        <v>4.0</v>
      </c>
      <c r="C217" s="1">
        <v>1.0</v>
      </c>
      <c r="D217" s="1">
        <v>220.0</v>
      </c>
    </row>
    <row r="218">
      <c r="A218" s="1">
        <v>219.0</v>
      </c>
      <c r="B218" s="1">
        <v>2.0</v>
      </c>
      <c r="C218" s="1">
        <v>2.0</v>
      </c>
      <c r="D218" s="1">
        <v>221.0</v>
      </c>
    </row>
    <row r="219">
      <c r="A219" s="1">
        <v>220.0</v>
      </c>
      <c r="B219" s="1">
        <v>1.0</v>
      </c>
      <c r="C219" s="1">
        <v>2.0</v>
      </c>
      <c r="D219" s="1">
        <v>222.0</v>
      </c>
    </row>
    <row r="220">
      <c r="A220" s="1">
        <v>221.0</v>
      </c>
      <c r="B220" s="1">
        <v>5.0</v>
      </c>
      <c r="C220" s="1">
        <v>2.0</v>
      </c>
      <c r="D220" s="1">
        <v>223.0</v>
      </c>
    </row>
    <row r="221">
      <c r="A221" s="1">
        <v>222.0</v>
      </c>
      <c r="B221" s="1">
        <v>2.0</v>
      </c>
      <c r="C221" s="1">
        <v>1.0</v>
      </c>
      <c r="D221" s="1">
        <v>224.0</v>
      </c>
    </row>
    <row r="222">
      <c r="A222" s="1">
        <v>223.0</v>
      </c>
      <c r="B222" s="1">
        <v>1.0</v>
      </c>
      <c r="C222" s="1">
        <v>2.0</v>
      </c>
      <c r="D222" s="1">
        <v>225.0</v>
      </c>
    </row>
    <row r="223">
      <c r="A223" s="1">
        <v>224.0</v>
      </c>
      <c r="B223" s="1">
        <v>5.0</v>
      </c>
      <c r="C223" s="1">
        <v>2.0</v>
      </c>
      <c r="D223" s="1">
        <v>226.0</v>
      </c>
    </row>
    <row r="224">
      <c r="A224" s="1">
        <v>225.0</v>
      </c>
      <c r="B224" s="1">
        <v>3.0</v>
      </c>
      <c r="C224" s="1">
        <v>1.0</v>
      </c>
      <c r="D224" s="1">
        <v>227.0</v>
      </c>
    </row>
    <row r="225">
      <c r="A225" s="1">
        <v>226.0</v>
      </c>
      <c r="B225" s="1">
        <v>1.0</v>
      </c>
      <c r="C225" s="1">
        <v>1.0</v>
      </c>
      <c r="D225" s="1">
        <v>228.0</v>
      </c>
    </row>
    <row r="226">
      <c r="A226" s="1">
        <v>227.0</v>
      </c>
      <c r="B226" s="1">
        <v>4.0</v>
      </c>
      <c r="C226" s="1">
        <v>1.0</v>
      </c>
      <c r="D226" s="1">
        <v>229.0</v>
      </c>
    </row>
    <row r="227">
      <c r="A227" s="1">
        <v>228.0</v>
      </c>
      <c r="B227" s="1">
        <v>1.0</v>
      </c>
      <c r="C227" s="1">
        <v>2.0</v>
      </c>
      <c r="D227" s="1">
        <v>230.0</v>
      </c>
    </row>
    <row r="228">
      <c r="A228" s="1">
        <v>229.0</v>
      </c>
      <c r="B228" s="1">
        <v>4.0</v>
      </c>
      <c r="C228" s="1">
        <v>2.0</v>
      </c>
      <c r="D228" s="1">
        <v>231.0</v>
      </c>
    </row>
    <row r="229">
      <c r="A229" s="1">
        <v>230.0</v>
      </c>
      <c r="B229" s="1">
        <v>4.0</v>
      </c>
      <c r="C229" s="1">
        <v>2.0</v>
      </c>
      <c r="D229" s="1">
        <v>232.0</v>
      </c>
    </row>
    <row r="230">
      <c r="A230" s="1">
        <v>231.0</v>
      </c>
      <c r="B230" s="1">
        <v>1.0</v>
      </c>
      <c r="C230" s="1">
        <v>1.0</v>
      </c>
      <c r="D230" s="1">
        <v>233.0</v>
      </c>
    </row>
    <row r="231">
      <c r="A231" s="1">
        <v>232.0</v>
      </c>
      <c r="B231" s="1">
        <v>2.0</v>
      </c>
      <c r="C231" s="1">
        <v>1.0</v>
      </c>
      <c r="D231" s="1">
        <v>234.0</v>
      </c>
    </row>
    <row r="232">
      <c r="A232" s="1">
        <v>233.0</v>
      </c>
      <c r="B232" s="1">
        <v>2.0</v>
      </c>
      <c r="C232" s="1">
        <v>2.0</v>
      </c>
      <c r="D232" s="1">
        <v>235.0</v>
      </c>
    </row>
    <row r="233">
      <c r="A233" s="1">
        <v>234.0</v>
      </c>
      <c r="B233" s="1">
        <v>1.0</v>
      </c>
      <c r="C233" s="1">
        <v>2.0</v>
      </c>
      <c r="D233" s="1">
        <v>236.0</v>
      </c>
    </row>
    <row r="234">
      <c r="A234" s="1">
        <v>235.0</v>
      </c>
      <c r="B234" s="1">
        <v>4.0</v>
      </c>
      <c r="C234" s="1">
        <v>2.0</v>
      </c>
      <c r="D234" s="1">
        <v>237.0</v>
      </c>
    </row>
    <row r="235">
      <c r="A235" s="1">
        <v>236.0</v>
      </c>
      <c r="B235" s="1">
        <v>4.0</v>
      </c>
      <c r="C235" s="1">
        <v>1.0</v>
      </c>
      <c r="D235" s="1">
        <v>238.0</v>
      </c>
    </row>
    <row r="236">
      <c r="A236" s="1">
        <v>237.0</v>
      </c>
      <c r="B236" s="1">
        <v>4.0</v>
      </c>
      <c r="C236" s="1">
        <v>1.0</v>
      </c>
      <c r="D236" s="1">
        <v>239.0</v>
      </c>
    </row>
    <row r="237">
      <c r="A237" s="1">
        <v>238.0</v>
      </c>
      <c r="B237" s="1">
        <v>5.0</v>
      </c>
      <c r="C237" s="1">
        <v>2.0</v>
      </c>
      <c r="D237" s="1">
        <v>240.0</v>
      </c>
    </row>
    <row r="238">
      <c r="A238" s="1">
        <v>239.0</v>
      </c>
      <c r="B238" s="1">
        <v>3.0</v>
      </c>
      <c r="C238" s="1">
        <v>1.0</v>
      </c>
      <c r="D238" s="1">
        <v>241.0</v>
      </c>
    </row>
    <row r="239">
      <c r="A239" s="1">
        <v>240.0</v>
      </c>
      <c r="B239" s="1">
        <v>4.0</v>
      </c>
      <c r="C239" s="1">
        <v>1.0</v>
      </c>
      <c r="D239" s="1">
        <v>242.0</v>
      </c>
    </row>
    <row r="240">
      <c r="A240" s="1">
        <v>241.0</v>
      </c>
      <c r="B240" s="1">
        <v>2.0</v>
      </c>
      <c r="C240" s="1">
        <v>2.0</v>
      </c>
      <c r="D240" s="1">
        <v>243.0</v>
      </c>
    </row>
    <row r="241">
      <c r="A241" s="1">
        <v>242.0</v>
      </c>
      <c r="B241" s="1">
        <v>3.0</v>
      </c>
      <c r="C241" s="1">
        <v>1.0</v>
      </c>
      <c r="D241" s="1">
        <v>244.0</v>
      </c>
    </row>
    <row r="242">
      <c r="A242" s="1">
        <v>243.0</v>
      </c>
      <c r="B242" s="1">
        <v>1.0</v>
      </c>
      <c r="C242" s="1">
        <v>1.0</v>
      </c>
      <c r="D242" s="1">
        <v>245.0</v>
      </c>
    </row>
    <row r="243">
      <c r="A243" s="1">
        <v>244.0</v>
      </c>
      <c r="B243" s="1">
        <v>2.0</v>
      </c>
      <c r="C243" s="1">
        <v>2.0</v>
      </c>
      <c r="D243" s="1">
        <v>246.0</v>
      </c>
    </row>
    <row r="244">
      <c r="A244" s="1">
        <v>245.0</v>
      </c>
      <c r="B244" s="1">
        <v>1.0</v>
      </c>
      <c r="C244" s="1">
        <v>1.0</v>
      </c>
      <c r="D244" s="1">
        <v>247.0</v>
      </c>
    </row>
    <row r="245">
      <c r="A245" s="1">
        <v>246.0</v>
      </c>
      <c r="B245" s="1">
        <v>1.0</v>
      </c>
      <c r="C245" s="1">
        <v>1.0</v>
      </c>
      <c r="D245" s="1">
        <v>248.0</v>
      </c>
    </row>
    <row r="246">
      <c r="A246" s="1">
        <v>247.0</v>
      </c>
      <c r="B246" s="1">
        <v>3.0</v>
      </c>
      <c r="C246" s="1">
        <v>1.0</v>
      </c>
      <c r="D246" s="1">
        <v>249.0</v>
      </c>
    </row>
    <row r="247">
      <c r="A247" s="1">
        <v>248.0</v>
      </c>
      <c r="B247" s="1">
        <v>4.0</v>
      </c>
      <c r="C247" s="1">
        <v>2.0</v>
      </c>
      <c r="D247" s="1">
        <v>250.0</v>
      </c>
    </row>
    <row r="248">
      <c r="A248" s="1">
        <v>249.0</v>
      </c>
      <c r="B248" s="1">
        <v>4.0</v>
      </c>
      <c r="C248" s="1">
        <v>1.0</v>
      </c>
      <c r="D248" s="1">
        <v>251.0</v>
      </c>
    </row>
    <row r="249">
      <c r="A249" s="1">
        <v>250.0</v>
      </c>
      <c r="B249" s="1">
        <v>2.0</v>
      </c>
      <c r="C249" s="1">
        <v>1.0</v>
      </c>
      <c r="D249" s="1">
        <v>252.0</v>
      </c>
    </row>
    <row r="250">
      <c r="A250" s="1">
        <v>251.0</v>
      </c>
      <c r="B250" s="1">
        <v>5.0</v>
      </c>
      <c r="C250" s="1">
        <v>2.0</v>
      </c>
      <c r="D250" s="1">
        <v>253.0</v>
      </c>
    </row>
    <row r="251">
      <c r="A251" s="1">
        <v>252.0</v>
      </c>
      <c r="B251" s="1">
        <v>3.0</v>
      </c>
      <c r="C251" s="1">
        <v>1.0</v>
      </c>
      <c r="D251" s="1">
        <v>254.0</v>
      </c>
    </row>
    <row r="252">
      <c r="A252" s="1">
        <v>253.0</v>
      </c>
      <c r="B252" s="1">
        <v>4.0</v>
      </c>
      <c r="C252" s="1">
        <v>1.0</v>
      </c>
      <c r="D252" s="1">
        <v>255.0</v>
      </c>
    </row>
    <row r="253">
      <c r="A253" s="1">
        <v>254.0</v>
      </c>
      <c r="B253" s="1">
        <v>3.0</v>
      </c>
      <c r="C253" s="1">
        <v>1.0</v>
      </c>
      <c r="D253" s="1">
        <v>256.0</v>
      </c>
    </row>
    <row r="254">
      <c r="A254" s="1">
        <v>255.0</v>
      </c>
      <c r="B254" s="1">
        <v>3.0</v>
      </c>
      <c r="C254" s="1">
        <v>1.0</v>
      </c>
      <c r="D254" s="1">
        <v>257.0</v>
      </c>
    </row>
    <row r="255">
      <c r="A255" s="1">
        <v>256.0</v>
      </c>
      <c r="B255" s="1">
        <v>5.0</v>
      </c>
      <c r="C255" s="1">
        <v>2.0</v>
      </c>
      <c r="D255" s="1">
        <v>258.0</v>
      </c>
    </row>
    <row r="256">
      <c r="A256" s="1">
        <v>257.0</v>
      </c>
      <c r="B256" s="1">
        <v>5.0</v>
      </c>
      <c r="C256" s="1">
        <v>2.0</v>
      </c>
      <c r="D256" s="1">
        <v>259.0</v>
      </c>
    </row>
    <row r="257">
      <c r="A257" s="1">
        <v>258.0</v>
      </c>
      <c r="B257" s="1">
        <v>3.0</v>
      </c>
      <c r="C257" s="1">
        <v>1.0</v>
      </c>
      <c r="D257" s="1">
        <v>260.0</v>
      </c>
    </row>
    <row r="258">
      <c r="A258" s="1">
        <v>259.0</v>
      </c>
      <c r="B258" s="1">
        <v>3.0</v>
      </c>
      <c r="C258" s="1">
        <v>2.0</v>
      </c>
      <c r="D258" s="1">
        <v>261.0</v>
      </c>
    </row>
    <row r="259">
      <c r="A259" s="1">
        <v>260.0</v>
      </c>
      <c r="B259" s="1">
        <v>4.0</v>
      </c>
      <c r="C259" s="1">
        <v>1.0</v>
      </c>
      <c r="D259" s="1">
        <v>262.0</v>
      </c>
    </row>
    <row r="260">
      <c r="A260" s="1">
        <v>261.0</v>
      </c>
      <c r="B260" s="1">
        <v>5.0</v>
      </c>
      <c r="C260" s="1">
        <v>1.0</v>
      </c>
      <c r="D260" s="1">
        <v>263.0</v>
      </c>
    </row>
    <row r="261">
      <c r="A261" s="1">
        <v>262.0</v>
      </c>
      <c r="B261" s="1">
        <v>1.0</v>
      </c>
      <c r="C261" s="1">
        <v>2.0</v>
      </c>
      <c r="D261" s="1">
        <v>264.0</v>
      </c>
    </row>
    <row r="262">
      <c r="A262" s="1">
        <v>263.0</v>
      </c>
      <c r="B262" s="1">
        <v>2.0</v>
      </c>
      <c r="C262" s="1">
        <v>2.0</v>
      </c>
      <c r="D262" s="1">
        <v>265.0</v>
      </c>
    </row>
    <row r="263">
      <c r="A263" s="1">
        <v>264.0</v>
      </c>
      <c r="B263" s="1">
        <v>1.0</v>
      </c>
      <c r="C263" s="1">
        <v>1.0</v>
      </c>
      <c r="D263" s="1">
        <v>266.0</v>
      </c>
    </row>
    <row r="264">
      <c r="A264" s="1">
        <v>265.0</v>
      </c>
      <c r="B264" s="1">
        <v>3.0</v>
      </c>
      <c r="C264" s="1">
        <v>1.0</v>
      </c>
      <c r="D264" s="1">
        <v>267.0</v>
      </c>
    </row>
    <row r="265">
      <c r="A265" s="1">
        <v>266.0</v>
      </c>
      <c r="B265" s="1">
        <v>3.0</v>
      </c>
      <c r="C265" s="1">
        <v>1.0</v>
      </c>
      <c r="D265" s="1">
        <v>268.0</v>
      </c>
    </row>
    <row r="266">
      <c r="A266" s="1">
        <v>267.0</v>
      </c>
      <c r="B266" s="1">
        <v>2.0</v>
      </c>
      <c r="C266" s="1">
        <v>1.0</v>
      </c>
      <c r="D266" s="1">
        <v>269.0</v>
      </c>
    </row>
    <row r="267">
      <c r="A267" s="1">
        <v>268.0</v>
      </c>
      <c r="B267" s="1">
        <v>3.0</v>
      </c>
      <c r="C267" s="1">
        <v>2.0</v>
      </c>
      <c r="D267" s="1">
        <v>270.0</v>
      </c>
    </row>
    <row r="268">
      <c r="A268" s="1">
        <v>269.0</v>
      </c>
      <c r="B268" s="1">
        <v>3.0</v>
      </c>
      <c r="C268" s="1">
        <v>1.0</v>
      </c>
      <c r="D268" s="1">
        <v>271.0</v>
      </c>
    </row>
    <row r="269">
      <c r="A269" s="1">
        <v>270.0</v>
      </c>
      <c r="B269" s="1">
        <v>3.0</v>
      </c>
      <c r="C269" s="1">
        <v>1.0</v>
      </c>
      <c r="D269" s="1">
        <v>272.0</v>
      </c>
    </row>
    <row r="270">
      <c r="A270" s="1">
        <v>271.0</v>
      </c>
      <c r="B270" s="1">
        <v>2.0</v>
      </c>
      <c r="C270" s="1">
        <v>1.0</v>
      </c>
      <c r="D270" s="1">
        <v>273.0</v>
      </c>
    </row>
    <row r="271">
      <c r="A271" s="1">
        <v>272.0</v>
      </c>
      <c r="B271" s="1">
        <v>1.0</v>
      </c>
      <c r="C271" s="1">
        <v>1.0</v>
      </c>
      <c r="D271" s="1">
        <v>274.0</v>
      </c>
    </row>
    <row r="272">
      <c r="A272" s="1">
        <v>273.0</v>
      </c>
      <c r="B272" s="1">
        <v>3.0</v>
      </c>
      <c r="C272" s="1">
        <v>2.0</v>
      </c>
      <c r="D272" s="1">
        <v>275.0</v>
      </c>
    </row>
    <row r="273">
      <c r="A273" s="1">
        <v>274.0</v>
      </c>
      <c r="B273" s="1">
        <v>4.0</v>
      </c>
      <c r="C273" s="1">
        <v>1.0</v>
      </c>
      <c r="D273" s="1">
        <v>276.0</v>
      </c>
    </row>
    <row r="274">
      <c r="A274" s="1">
        <v>275.0</v>
      </c>
      <c r="B274" s="1">
        <v>4.0</v>
      </c>
      <c r="C274" s="1">
        <v>1.0</v>
      </c>
      <c r="D274" s="1">
        <v>277.0</v>
      </c>
    </row>
    <row r="275">
      <c r="A275" s="1">
        <v>276.0</v>
      </c>
      <c r="B275" s="1">
        <v>4.0</v>
      </c>
      <c r="C275" s="1">
        <v>2.0</v>
      </c>
      <c r="D275" s="1">
        <v>278.0</v>
      </c>
    </row>
    <row r="276">
      <c r="A276" s="1">
        <v>277.0</v>
      </c>
      <c r="B276" s="1">
        <v>2.0</v>
      </c>
      <c r="C276" s="1">
        <v>1.0</v>
      </c>
      <c r="D276" s="1">
        <v>279.0</v>
      </c>
    </row>
    <row r="277">
      <c r="A277" s="1">
        <v>278.0</v>
      </c>
      <c r="B277" s="1">
        <v>3.0</v>
      </c>
      <c r="C277" s="1">
        <v>2.0</v>
      </c>
      <c r="D277" s="1">
        <v>280.0</v>
      </c>
    </row>
    <row r="278">
      <c r="A278" s="1">
        <v>279.0</v>
      </c>
      <c r="B278" s="1">
        <v>3.0</v>
      </c>
      <c r="C278" s="1">
        <v>1.0</v>
      </c>
      <c r="D278" s="1">
        <v>281.0</v>
      </c>
    </row>
    <row r="279">
      <c r="A279" s="1">
        <v>280.0</v>
      </c>
      <c r="B279" s="1">
        <v>3.0</v>
      </c>
      <c r="C279" s="1">
        <v>1.0</v>
      </c>
      <c r="D279" s="1">
        <v>282.0</v>
      </c>
    </row>
    <row r="280">
      <c r="A280" s="1">
        <v>281.0</v>
      </c>
      <c r="B280" s="1">
        <v>4.0</v>
      </c>
      <c r="C280" s="1">
        <v>2.0</v>
      </c>
      <c r="D280" s="1">
        <v>283.0</v>
      </c>
    </row>
    <row r="281">
      <c r="A281" s="1">
        <v>282.0</v>
      </c>
      <c r="B281" s="1">
        <v>4.0</v>
      </c>
      <c r="C281" s="1">
        <v>2.0</v>
      </c>
      <c r="D281" s="1">
        <v>284.0</v>
      </c>
    </row>
    <row r="282">
      <c r="A282" s="1">
        <v>283.0</v>
      </c>
      <c r="B282" s="1">
        <v>1.0</v>
      </c>
      <c r="C282" s="1">
        <v>2.0</v>
      </c>
      <c r="D282" s="1">
        <v>285.0</v>
      </c>
    </row>
    <row r="283">
      <c r="A283" s="1">
        <v>284.0</v>
      </c>
      <c r="B283" s="1">
        <v>2.0</v>
      </c>
      <c r="C283" s="1">
        <v>1.0</v>
      </c>
      <c r="D283" s="1">
        <v>286.0</v>
      </c>
    </row>
    <row r="284">
      <c r="A284" s="1">
        <v>285.0</v>
      </c>
      <c r="B284" s="1">
        <v>1.0</v>
      </c>
      <c r="C284" s="1">
        <v>2.0</v>
      </c>
      <c r="D284" s="1">
        <v>287.0</v>
      </c>
    </row>
    <row r="285">
      <c r="A285" s="1">
        <v>286.0</v>
      </c>
      <c r="B285" s="1">
        <v>5.0</v>
      </c>
      <c r="C285" s="1">
        <v>2.0</v>
      </c>
      <c r="D285" s="1">
        <v>288.0</v>
      </c>
    </row>
    <row r="286">
      <c r="A286" s="1">
        <v>287.0</v>
      </c>
      <c r="B286" s="1">
        <v>1.0</v>
      </c>
      <c r="C286" s="1">
        <v>1.0</v>
      </c>
      <c r="D286" s="1">
        <v>289.0</v>
      </c>
    </row>
    <row r="287">
      <c r="A287" s="1">
        <v>288.0</v>
      </c>
      <c r="B287" s="1">
        <v>1.0</v>
      </c>
      <c r="C287" s="1">
        <v>2.0</v>
      </c>
      <c r="D287" s="1">
        <v>290.0</v>
      </c>
    </row>
    <row r="288">
      <c r="A288" s="1">
        <v>289.0</v>
      </c>
      <c r="B288" s="1">
        <v>3.0</v>
      </c>
      <c r="C288" s="1">
        <v>2.0</v>
      </c>
      <c r="D288" s="1">
        <v>291.0</v>
      </c>
    </row>
    <row r="289">
      <c r="A289" s="1">
        <v>290.0</v>
      </c>
      <c r="B289" s="1">
        <v>1.0</v>
      </c>
      <c r="C289" s="1">
        <v>1.0</v>
      </c>
      <c r="D289" s="1">
        <v>292.0</v>
      </c>
    </row>
    <row r="290">
      <c r="A290" s="1">
        <v>291.0</v>
      </c>
      <c r="B290" s="1">
        <v>4.0</v>
      </c>
      <c r="C290" s="1">
        <v>2.0</v>
      </c>
      <c r="D290" s="1">
        <v>293.0</v>
      </c>
    </row>
    <row r="291">
      <c r="A291" s="1">
        <v>292.0</v>
      </c>
      <c r="B291" s="1">
        <v>5.0</v>
      </c>
      <c r="C291" s="1">
        <v>2.0</v>
      </c>
      <c r="D291" s="1">
        <v>294.0</v>
      </c>
    </row>
    <row r="292">
      <c r="A292" s="1">
        <v>293.0</v>
      </c>
      <c r="B292" s="1">
        <v>4.0</v>
      </c>
      <c r="C292" s="1">
        <v>1.0</v>
      </c>
      <c r="D292" s="1">
        <v>295.0</v>
      </c>
    </row>
    <row r="293">
      <c r="A293" s="1">
        <v>294.0</v>
      </c>
      <c r="B293" s="1">
        <v>4.0</v>
      </c>
      <c r="C293" s="1">
        <v>1.0</v>
      </c>
      <c r="D293" s="1">
        <v>296.0</v>
      </c>
    </row>
    <row r="294">
      <c r="A294" s="1">
        <v>295.0</v>
      </c>
      <c r="B294" s="1">
        <v>5.0</v>
      </c>
      <c r="C294" s="1">
        <v>1.0</v>
      </c>
      <c r="D294" s="1">
        <v>297.0</v>
      </c>
    </row>
    <row r="295">
      <c r="A295" s="1">
        <v>296.0</v>
      </c>
      <c r="B295" s="1">
        <v>2.0</v>
      </c>
      <c r="C295" s="1">
        <v>2.0</v>
      </c>
      <c r="D295" s="1">
        <v>298.0</v>
      </c>
    </row>
    <row r="296">
      <c r="A296" s="1">
        <v>297.0</v>
      </c>
      <c r="B296" s="1">
        <v>4.0</v>
      </c>
      <c r="C296" s="1">
        <v>2.0</v>
      </c>
      <c r="D296" s="1">
        <v>299.0</v>
      </c>
    </row>
    <row r="297">
      <c r="A297" s="1">
        <v>298.0</v>
      </c>
      <c r="B297" s="1">
        <v>3.0</v>
      </c>
      <c r="C297" s="1">
        <v>1.0</v>
      </c>
      <c r="D297" s="1">
        <v>300.0</v>
      </c>
    </row>
    <row r="298">
      <c r="A298" s="1">
        <v>299.0</v>
      </c>
      <c r="B298" s="1">
        <v>4.0</v>
      </c>
      <c r="C298" s="1">
        <v>1.0</v>
      </c>
      <c r="D298" s="1">
        <v>301.0</v>
      </c>
    </row>
    <row r="299">
      <c r="A299" s="1">
        <v>300.0</v>
      </c>
      <c r="B299" s="1">
        <v>5.0</v>
      </c>
      <c r="C299" s="1">
        <v>1.0</v>
      </c>
      <c r="D299" s="1">
        <v>302.0</v>
      </c>
    </row>
    <row r="300">
      <c r="A300" s="1">
        <v>301.0</v>
      </c>
      <c r="B300" s="1">
        <v>5.0</v>
      </c>
      <c r="C300" s="1">
        <v>1.0</v>
      </c>
      <c r="D300" s="1">
        <v>303.0</v>
      </c>
    </row>
    <row r="301">
      <c r="A301" s="1">
        <v>302.0</v>
      </c>
      <c r="B301" s="1">
        <v>4.0</v>
      </c>
      <c r="C301" s="1">
        <v>1.0</v>
      </c>
      <c r="D301" s="1">
        <v>304.0</v>
      </c>
    </row>
    <row r="302">
      <c r="A302" s="1">
        <v>303.0</v>
      </c>
      <c r="B302" s="1">
        <v>2.0</v>
      </c>
      <c r="C302" s="1">
        <v>2.0</v>
      </c>
      <c r="D302" s="1">
        <v>305.0</v>
      </c>
    </row>
    <row r="303">
      <c r="A303" s="1">
        <v>304.0</v>
      </c>
      <c r="B303" s="1">
        <v>1.0</v>
      </c>
      <c r="C303" s="1">
        <v>1.0</v>
      </c>
      <c r="D303" s="1">
        <v>306.0</v>
      </c>
    </row>
    <row r="304">
      <c r="A304" s="1">
        <v>305.0</v>
      </c>
      <c r="B304" s="1">
        <v>2.0</v>
      </c>
      <c r="C304" s="1">
        <v>1.0</v>
      </c>
      <c r="D304" s="1">
        <v>307.0</v>
      </c>
    </row>
    <row r="305">
      <c r="A305" s="1">
        <v>306.0</v>
      </c>
      <c r="B305" s="1">
        <v>5.0</v>
      </c>
      <c r="C305" s="1">
        <v>1.0</v>
      </c>
      <c r="D305" s="1">
        <v>308.0</v>
      </c>
    </row>
    <row r="306">
      <c r="A306" s="1">
        <v>307.0</v>
      </c>
      <c r="B306" s="1">
        <v>5.0</v>
      </c>
      <c r="C306" s="1">
        <v>2.0</v>
      </c>
      <c r="D306" s="1">
        <v>309.0</v>
      </c>
    </row>
    <row r="307">
      <c r="A307" s="1">
        <v>308.0</v>
      </c>
      <c r="B307" s="1">
        <v>4.0</v>
      </c>
      <c r="C307" s="1">
        <v>1.0</v>
      </c>
      <c r="D307" s="1">
        <v>310.0</v>
      </c>
    </row>
    <row r="308">
      <c r="A308" s="1">
        <v>309.0</v>
      </c>
      <c r="B308" s="1">
        <v>4.0</v>
      </c>
      <c r="C308" s="1">
        <v>2.0</v>
      </c>
      <c r="D308" s="1">
        <v>311.0</v>
      </c>
    </row>
    <row r="309">
      <c r="A309" s="1">
        <v>310.0</v>
      </c>
      <c r="B309" s="1">
        <v>2.0</v>
      </c>
      <c r="C309" s="1">
        <v>2.0</v>
      </c>
      <c r="D309" s="1">
        <v>312.0</v>
      </c>
    </row>
    <row r="310">
      <c r="A310" s="1">
        <v>311.0</v>
      </c>
      <c r="B310" s="1">
        <v>1.0</v>
      </c>
      <c r="C310" s="1">
        <v>2.0</v>
      </c>
      <c r="D310" s="1">
        <v>313.0</v>
      </c>
    </row>
    <row r="311">
      <c r="A311" s="1">
        <v>312.0</v>
      </c>
      <c r="B311" s="1">
        <v>4.0</v>
      </c>
      <c r="C311" s="1">
        <v>1.0</v>
      </c>
      <c r="D311" s="1">
        <v>314.0</v>
      </c>
    </row>
    <row r="312">
      <c r="A312" s="1">
        <v>313.0</v>
      </c>
      <c r="B312" s="1">
        <v>5.0</v>
      </c>
      <c r="C312" s="1">
        <v>1.0</v>
      </c>
      <c r="D312" s="1">
        <v>315.0</v>
      </c>
    </row>
    <row r="313">
      <c r="A313" s="1">
        <v>314.0</v>
      </c>
      <c r="B313" s="1">
        <v>3.0</v>
      </c>
      <c r="C313" s="1">
        <v>1.0</v>
      </c>
      <c r="D313" s="1">
        <v>316.0</v>
      </c>
    </row>
    <row r="314">
      <c r="A314" s="1">
        <v>315.0</v>
      </c>
      <c r="B314" s="1">
        <v>4.0</v>
      </c>
      <c r="C314" s="1">
        <v>1.0</v>
      </c>
      <c r="D314" s="1">
        <v>317.0</v>
      </c>
    </row>
    <row r="315">
      <c r="A315" s="1">
        <v>316.0</v>
      </c>
      <c r="B315" s="1">
        <v>4.0</v>
      </c>
      <c r="C315" s="1">
        <v>1.0</v>
      </c>
      <c r="D315" s="1">
        <v>318.0</v>
      </c>
    </row>
    <row r="316">
      <c r="A316" s="1">
        <v>317.0</v>
      </c>
      <c r="B316" s="1">
        <v>2.0</v>
      </c>
      <c r="C316" s="1">
        <v>1.0</v>
      </c>
      <c r="D316" s="1">
        <v>319.0</v>
      </c>
    </row>
    <row r="317">
      <c r="A317" s="1">
        <v>318.0</v>
      </c>
      <c r="B317" s="1">
        <v>4.0</v>
      </c>
      <c r="C317" s="1">
        <v>1.0</v>
      </c>
      <c r="D317" s="1">
        <v>320.0</v>
      </c>
    </row>
    <row r="318">
      <c r="A318" s="1">
        <v>319.0</v>
      </c>
      <c r="B318" s="1">
        <v>2.0</v>
      </c>
      <c r="C318" s="1">
        <v>2.0</v>
      </c>
      <c r="D318" s="1">
        <v>321.0</v>
      </c>
    </row>
    <row r="319">
      <c r="A319" s="1">
        <v>320.0</v>
      </c>
      <c r="B319" s="1">
        <v>4.0</v>
      </c>
      <c r="C319" s="1">
        <v>1.0</v>
      </c>
      <c r="D319" s="1">
        <v>322.0</v>
      </c>
    </row>
    <row r="320">
      <c r="A320" s="1">
        <v>321.0</v>
      </c>
      <c r="B320" s="1">
        <v>4.0</v>
      </c>
      <c r="C320" s="1">
        <v>1.0</v>
      </c>
      <c r="D320" s="1">
        <v>323.0</v>
      </c>
    </row>
    <row r="321">
      <c r="A321" s="1">
        <v>322.0</v>
      </c>
      <c r="B321" s="1">
        <v>3.0</v>
      </c>
      <c r="C321" s="1">
        <v>1.0</v>
      </c>
      <c r="D321" s="1">
        <v>324.0</v>
      </c>
    </row>
    <row r="322">
      <c r="A322" s="1">
        <v>323.0</v>
      </c>
      <c r="B322" s="1">
        <v>1.0</v>
      </c>
      <c r="C322" s="1">
        <v>1.0</v>
      </c>
      <c r="D322" s="1">
        <v>325.0</v>
      </c>
    </row>
    <row r="323">
      <c r="A323" s="1">
        <v>324.0</v>
      </c>
      <c r="B323" s="1">
        <v>4.0</v>
      </c>
      <c r="C323" s="1">
        <v>1.0</v>
      </c>
      <c r="D323" s="1">
        <v>326.0</v>
      </c>
    </row>
    <row r="324">
      <c r="A324" s="1">
        <v>325.0</v>
      </c>
      <c r="B324" s="1">
        <v>1.0</v>
      </c>
      <c r="C324" s="1">
        <v>2.0</v>
      </c>
      <c r="D324" s="1">
        <v>327.0</v>
      </c>
    </row>
    <row r="325">
      <c r="A325" s="1">
        <v>326.0</v>
      </c>
      <c r="B325" s="1">
        <v>2.0</v>
      </c>
      <c r="C325" s="1">
        <v>1.0</v>
      </c>
      <c r="D325" s="1">
        <v>328.0</v>
      </c>
    </row>
    <row r="326">
      <c r="A326" s="1">
        <v>327.0</v>
      </c>
      <c r="B326" s="1">
        <v>4.0</v>
      </c>
      <c r="C326" s="1">
        <v>1.0</v>
      </c>
      <c r="D326" s="1">
        <v>329.0</v>
      </c>
    </row>
    <row r="327">
      <c r="A327" s="1">
        <v>328.0</v>
      </c>
      <c r="B327" s="1">
        <v>1.0</v>
      </c>
      <c r="C327" s="1">
        <v>1.0</v>
      </c>
      <c r="D327" s="1">
        <v>330.0</v>
      </c>
    </row>
    <row r="328">
      <c r="A328" s="1">
        <v>329.0</v>
      </c>
      <c r="B328" s="1">
        <v>1.0</v>
      </c>
      <c r="C328" s="1">
        <v>1.0</v>
      </c>
      <c r="D328" s="1">
        <v>331.0</v>
      </c>
    </row>
    <row r="329">
      <c r="A329" s="1">
        <v>330.0</v>
      </c>
      <c r="B329" s="1">
        <v>5.0</v>
      </c>
      <c r="C329" s="1">
        <v>1.0</v>
      </c>
      <c r="D329" s="1">
        <v>332.0</v>
      </c>
    </row>
    <row r="330">
      <c r="A330" s="1">
        <v>331.0</v>
      </c>
      <c r="B330" s="1">
        <v>1.0</v>
      </c>
      <c r="C330" s="1">
        <v>2.0</v>
      </c>
      <c r="D330" s="1">
        <v>333.0</v>
      </c>
    </row>
    <row r="331">
      <c r="A331" s="1">
        <v>332.0</v>
      </c>
      <c r="B331" s="1">
        <v>1.0</v>
      </c>
      <c r="C331" s="1">
        <v>1.0</v>
      </c>
      <c r="D331" s="1">
        <v>334.0</v>
      </c>
    </row>
    <row r="332">
      <c r="A332" s="1">
        <v>333.0</v>
      </c>
      <c r="B332" s="1">
        <v>5.0</v>
      </c>
      <c r="C332" s="1">
        <v>2.0</v>
      </c>
      <c r="D332" s="1">
        <v>335.0</v>
      </c>
    </row>
    <row r="333">
      <c r="A333" s="1">
        <v>334.0</v>
      </c>
      <c r="B333" s="1">
        <v>3.0</v>
      </c>
      <c r="C333" s="1">
        <v>1.0</v>
      </c>
      <c r="D333" s="1">
        <v>336.0</v>
      </c>
    </row>
    <row r="334">
      <c r="A334" s="1">
        <v>335.0</v>
      </c>
      <c r="B334" s="1">
        <v>2.0</v>
      </c>
      <c r="C334" s="1">
        <v>1.0</v>
      </c>
      <c r="D334" s="1">
        <v>337.0</v>
      </c>
    </row>
    <row r="335">
      <c r="A335" s="1">
        <v>336.0</v>
      </c>
      <c r="B335" s="1">
        <v>2.0</v>
      </c>
      <c r="C335" s="1">
        <v>2.0</v>
      </c>
      <c r="D335" s="1">
        <v>338.0</v>
      </c>
    </row>
    <row r="336">
      <c r="A336" s="1">
        <v>337.0</v>
      </c>
      <c r="B336" s="1">
        <v>1.0</v>
      </c>
      <c r="C336" s="1">
        <v>1.0</v>
      </c>
      <c r="D336" s="1">
        <v>339.0</v>
      </c>
    </row>
    <row r="337">
      <c r="A337" s="1">
        <v>339.0</v>
      </c>
      <c r="B337" s="1">
        <v>5.0</v>
      </c>
      <c r="C337" s="1">
        <v>1.0</v>
      </c>
      <c r="D337" s="1">
        <v>341.0</v>
      </c>
    </row>
    <row r="338">
      <c r="A338" s="1">
        <v>340.0</v>
      </c>
      <c r="B338" s="1">
        <v>1.0</v>
      </c>
      <c r="C338" s="1">
        <v>1.0</v>
      </c>
      <c r="D338" s="1">
        <v>342.0</v>
      </c>
    </row>
    <row r="339">
      <c r="A339" s="1">
        <v>341.0</v>
      </c>
      <c r="B339" s="1">
        <v>4.0</v>
      </c>
      <c r="C339" s="1">
        <v>1.0</v>
      </c>
      <c r="D339" s="1">
        <v>343.0</v>
      </c>
    </row>
    <row r="340">
      <c r="A340" s="1">
        <v>342.0</v>
      </c>
      <c r="B340" s="1">
        <v>3.0</v>
      </c>
      <c r="C340" s="1">
        <v>1.0</v>
      </c>
      <c r="D340" s="1">
        <v>344.0</v>
      </c>
    </row>
    <row r="341">
      <c r="A341" s="1">
        <v>343.0</v>
      </c>
      <c r="B341" s="1">
        <v>1.0</v>
      </c>
      <c r="C341" s="1">
        <v>1.0</v>
      </c>
      <c r="D341" s="1">
        <v>345.0</v>
      </c>
    </row>
    <row r="342">
      <c r="A342" s="1">
        <v>344.0</v>
      </c>
      <c r="B342" s="1">
        <v>1.0</v>
      </c>
      <c r="C342" s="1">
        <v>1.0</v>
      </c>
      <c r="D342" s="1">
        <v>346.0</v>
      </c>
    </row>
    <row r="343">
      <c r="A343" s="1">
        <v>345.0</v>
      </c>
      <c r="B343" s="1">
        <v>4.0</v>
      </c>
      <c r="C343" s="1">
        <v>1.0</v>
      </c>
      <c r="D343" s="1">
        <v>347.0</v>
      </c>
    </row>
    <row r="344">
      <c r="A344" s="1">
        <v>346.0</v>
      </c>
      <c r="B344" s="1">
        <v>4.0</v>
      </c>
      <c r="C344" s="1">
        <v>1.0</v>
      </c>
      <c r="D344" s="1">
        <v>348.0</v>
      </c>
    </row>
    <row r="345">
      <c r="A345" s="1">
        <v>347.0</v>
      </c>
      <c r="B345" s="1">
        <v>5.0</v>
      </c>
      <c r="C345" s="1">
        <v>2.0</v>
      </c>
      <c r="D345" s="1">
        <v>349.0</v>
      </c>
    </row>
    <row r="346">
      <c r="A346" s="1">
        <v>348.0</v>
      </c>
      <c r="B346" s="1">
        <v>3.0</v>
      </c>
      <c r="C346" s="1">
        <v>1.0</v>
      </c>
      <c r="D346" s="1">
        <v>350.0</v>
      </c>
    </row>
    <row r="347">
      <c r="A347" s="1">
        <v>349.0</v>
      </c>
      <c r="B347" s="1">
        <v>3.0</v>
      </c>
      <c r="C347" s="1">
        <v>2.0</v>
      </c>
      <c r="D347" s="1">
        <v>351.0</v>
      </c>
    </row>
    <row r="348">
      <c r="A348" s="1">
        <v>350.0</v>
      </c>
      <c r="B348" s="1">
        <v>1.0</v>
      </c>
      <c r="C348" s="1">
        <v>2.0</v>
      </c>
      <c r="D348" s="1">
        <v>352.0</v>
      </c>
    </row>
    <row r="349">
      <c r="A349" s="1">
        <v>351.0</v>
      </c>
      <c r="B349" s="1">
        <v>5.0</v>
      </c>
      <c r="C349" s="1">
        <v>2.0</v>
      </c>
      <c r="D349" s="1">
        <v>353.0</v>
      </c>
    </row>
    <row r="350">
      <c r="A350" s="1">
        <v>352.0</v>
      </c>
      <c r="B350" s="1">
        <v>3.0</v>
      </c>
      <c r="C350" s="1">
        <v>1.0</v>
      </c>
      <c r="D350" s="1">
        <v>354.0</v>
      </c>
    </row>
    <row r="351">
      <c r="A351" s="1">
        <v>353.0</v>
      </c>
      <c r="B351" s="1">
        <v>4.0</v>
      </c>
      <c r="C351" s="1">
        <v>1.0</v>
      </c>
      <c r="D351" s="1">
        <v>355.0</v>
      </c>
    </row>
    <row r="352">
      <c r="A352" s="1">
        <v>354.0</v>
      </c>
      <c r="B352" s="1">
        <v>5.0</v>
      </c>
      <c r="C352" s="1">
        <v>2.0</v>
      </c>
      <c r="D352" s="1">
        <v>356.0</v>
      </c>
    </row>
    <row r="353">
      <c r="A353" s="1">
        <v>355.0</v>
      </c>
      <c r="B353" s="1">
        <v>5.0</v>
      </c>
      <c r="C353" s="1">
        <v>1.0</v>
      </c>
      <c r="D353" s="1">
        <v>357.0</v>
      </c>
    </row>
    <row r="354">
      <c r="A354" s="1">
        <v>356.0</v>
      </c>
      <c r="B354" s="1">
        <v>2.0</v>
      </c>
      <c r="C354" s="1">
        <v>2.0</v>
      </c>
      <c r="D354" s="1">
        <v>358.0</v>
      </c>
    </row>
    <row r="355">
      <c r="A355" s="1">
        <v>357.0</v>
      </c>
      <c r="B355" s="1">
        <v>1.0</v>
      </c>
      <c r="C355" s="1">
        <v>1.0</v>
      </c>
      <c r="D355" s="1">
        <v>359.0</v>
      </c>
    </row>
    <row r="356">
      <c r="A356" s="1">
        <v>358.0</v>
      </c>
      <c r="B356" s="1">
        <v>5.0</v>
      </c>
      <c r="C356" s="1">
        <v>1.0</v>
      </c>
      <c r="D356" s="1">
        <v>360.0</v>
      </c>
    </row>
    <row r="357">
      <c r="A357" s="1">
        <v>359.0</v>
      </c>
      <c r="B357" s="1">
        <v>5.0</v>
      </c>
      <c r="C357" s="1">
        <v>1.0</v>
      </c>
      <c r="D357" s="1">
        <v>361.0</v>
      </c>
    </row>
    <row r="358">
      <c r="A358" s="1">
        <v>360.0</v>
      </c>
      <c r="B358" s="1">
        <v>1.0</v>
      </c>
      <c r="C358" s="1">
        <v>1.0</v>
      </c>
      <c r="D358" s="1">
        <v>362.0</v>
      </c>
    </row>
    <row r="359">
      <c r="A359" s="1">
        <v>361.0</v>
      </c>
      <c r="B359" s="1">
        <v>3.0</v>
      </c>
      <c r="C359" s="1">
        <v>1.0</v>
      </c>
      <c r="D359" s="1">
        <v>363.0</v>
      </c>
    </row>
    <row r="360">
      <c r="A360" s="1">
        <v>362.0</v>
      </c>
      <c r="B360" s="1">
        <v>3.0</v>
      </c>
      <c r="C360" s="1">
        <v>1.0</v>
      </c>
      <c r="D360" s="1">
        <v>364.0</v>
      </c>
    </row>
    <row r="361">
      <c r="A361" s="1">
        <v>363.0</v>
      </c>
      <c r="B361" s="1">
        <v>2.0</v>
      </c>
      <c r="C361" s="1">
        <v>1.0</v>
      </c>
      <c r="D361" s="1">
        <v>365.0</v>
      </c>
    </row>
    <row r="362">
      <c r="A362" s="1">
        <v>364.0</v>
      </c>
      <c r="B362" s="1">
        <v>3.0</v>
      </c>
      <c r="C362" s="1">
        <v>2.0</v>
      </c>
      <c r="D362" s="1">
        <v>366.0</v>
      </c>
    </row>
    <row r="363">
      <c r="A363" s="1">
        <v>365.0</v>
      </c>
      <c r="B363" s="1">
        <v>2.0</v>
      </c>
      <c r="C363" s="1">
        <v>2.0</v>
      </c>
      <c r="D363" s="1">
        <v>367.0</v>
      </c>
    </row>
    <row r="364">
      <c r="A364" s="1">
        <v>366.0</v>
      </c>
      <c r="B364" s="1">
        <v>3.0</v>
      </c>
      <c r="C364" s="1">
        <v>1.0</v>
      </c>
      <c r="D364" s="1">
        <v>368.0</v>
      </c>
    </row>
    <row r="365">
      <c r="A365" s="1">
        <v>367.0</v>
      </c>
      <c r="B365" s="1">
        <v>1.0</v>
      </c>
      <c r="C365" s="1">
        <v>1.0</v>
      </c>
      <c r="D365" s="1">
        <v>369.0</v>
      </c>
    </row>
    <row r="366">
      <c r="A366" s="1">
        <v>368.0</v>
      </c>
      <c r="B366" s="1">
        <v>1.0</v>
      </c>
      <c r="C366" s="1">
        <v>1.0</v>
      </c>
      <c r="D366" s="1">
        <v>370.0</v>
      </c>
    </row>
    <row r="367">
      <c r="A367" s="1">
        <v>369.0</v>
      </c>
      <c r="B367" s="1">
        <v>3.0</v>
      </c>
      <c r="C367" s="1">
        <v>1.0</v>
      </c>
      <c r="D367" s="1">
        <v>371.0</v>
      </c>
    </row>
    <row r="368">
      <c r="A368" s="1">
        <v>370.0</v>
      </c>
      <c r="B368" s="1">
        <v>1.0</v>
      </c>
      <c r="C368" s="1">
        <v>1.0</v>
      </c>
      <c r="D368" s="1">
        <v>372.0</v>
      </c>
    </row>
    <row r="369">
      <c r="A369" s="1">
        <v>371.0</v>
      </c>
      <c r="B369" s="1">
        <v>2.0</v>
      </c>
      <c r="C369" s="1">
        <v>2.0</v>
      </c>
      <c r="D369" s="1">
        <v>373.0</v>
      </c>
    </row>
    <row r="370">
      <c r="A370" s="1">
        <v>372.0</v>
      </c>
      <c r="B370" s="1">
        <v>4.0</v>
      </c>
      <c r="C370" s="1">
        <v>1.0</v>
      </c>
      <c r="D370" s="1">
        <v>374.0</v>
      </c>
    </row>
    <row r="371">
      <c r="A371" s="1">
        <v>373.0</v>
      </c>
      <c r="B371" s="1">
        <v>3.0</v>
      </c>
      <c r="C371" s="1">
        <v>1.0</v>
      </c>
      <c r="D371" s="1">
        <v>375.0</v>
      </c>
    </row>
    <row r="372">
      <c r="A372" s="1">
        <v>374.0</v>
      </c>
      <c r="B372" s="1">
        <v>1.0</v>
      </c>
      <c r="C372" s="1">
        <v>2.0</v>
      </c>
      <c r="D372" s="1">
        <v>376.0</v>
      </c>
    </row>
    <row r="373">
      <c r="A373" s="1">
        <v>375.0</v>
      </c>
      <c r="B373" s="1">
        <v>5.0</v>
      </c>
      <c r="C373" s="1">
        <v>2.0</v>
      </c>
      <c r="D373" s="1">
        <v>377.0</v>
      </c>
    </row>
    <row r="374">
      <c r="A374" s="1">
        <v>376.0</v>
      </c>
      <c r="B374" s="1">
        <v>3.0</v>
      </c>
      <c r="C374" s="1">
        <v>2.0</v>
      </c>
      <c r="D374" s="1">
        <v>378.0</v>
      </c>
    </row>
    <row r="375">
      <c r="A375" s="1">
        <v>377.0</v>
      </c>
      <c r="B375" s="1">
        <v>4.0</v>
      </c>
      <c r="C375" s="1">
        <v>1.0</v>
      </c>
      <c r="D375" s="1">
        <v>379.0</v>
      </c>
    </row>
    <row r="376">
      <c r="A376" s="1">
        <v>378.0</v>
      </c>
      <c r="B376" s="1">
        <v>3.0</v>
      </c>
      <c r="C376" s="1">
        <v>1.0</v>
      </c>
      <c r="D376" s="1">
        <v>380.0</v>
      </c>
    </row>
    <row r="377">
      <c r="A377" s="1">
        <v>379.0</v>
      </c>
      <c r="B377" s="1">
        <v>1.0</v>
      </c>
      <c r="C377" s="1">
        <v>1.0</v>
      </c>
      <c r="D377" s="1">
        <v>381.0</v>
      </c>
    </row>
    <row r="378">
      <c r="A378" s="1">
        <v>380.0</v>
      </c>
      <c r="B378" s="1">
        <v>3.0</v>
      </c>
      <c r="C378" s="1">
        <v>1.0</v>
      </c>
      <c r="D378" s="1">
        <v>382.0</v>
      </c>
    </row>
    <row r="379">
      <c r="A379" s="1">
        <v>381.0</v>
      </c>
      <c r="B379" s="1">
        <v>3.0</v>
      </c>
      <c r="C379" s="1">
        <v>1.0</v>
      </c>
      <c r="D379" s="1">
        <v>383.0</v>
      </c>
    </row>
    <row r="380">
      <c r="A380" s="1">
        <v>382.0</v>
      </c>
      <c r="B380" s="1">
        <v>3.0</v>
      </c>
      <c r="C380" s="1">
        <v>1.0</v>
      </c>
      <c r="D380" s="1">
        <v>384.0</v>
      </c>
    </row>
    <row r="381">
      <c r="A381" s="1">
        <v>383.0</v>
      </c>
      <c r="B381" s="1">
        <v>2.0</v>
      </c>
      <c r="C381" s="1">
        <v>1.0</v>
      </c>
      <c r="D381" s="1">
        <v>385.0</v>
      </c>
    </row>
    <row r="382">
      <c r="A382" s="1">
        <v>384.0</v>
      </c>
      <c r="B382" s="1">
        <v>4.0</v>
      </c>
      <c r="C382" s="1">
        <v>2.0</v>
      </c>
      <c r="D382" s="1">
        <v>386.0</v>
      </c>
    </row>
    <row r="383">
      <c r="A383" s="1">
        <v>385.0</v>
      </c>
      <c r="B383" s="1">
        <v>3.0</v>
      </c>
      <c r="C383" s="1">
        <v>1.0</v>
      </c>
      <c r="D383" s="1">
        <v>387.0</v>
      </c>
    </row>
    <row r="384">
      <c r="A384" s="1">
        <v>386.0</v>
      </c>
      <c r="B384" s="1">
        <v>4.0</v>
      </c>
      <c r="C384" s="1">
        <v>1.0</v>
      </c>
      <c r="D384" s="1">
        <v>388.0</v>
      </c>
    </row>
    <row r="385">
      <c r="A385" s="1">
        <v>387.0</v>
      </c>
      <c r="B385" s="1">
        <v>1.0</v>
      </c>
      <c r="C385" s="1">
        <v>2.0</v>
      </c>
      <c r="D385" s="1">
        <v>389.0</v>
      </c>
    </row>
    <row r="386">
      <c r="A386" s="1">
        <v>388.0</v>
      </c>
      <c r="B386" s="1">
        <v>1.0</v>
      </c>
      <c r="C386" s="1">
        <v>1.0</v>
      </c>
      <c r="D386" s="1">
        <v>390.0</v>
      </c>
    </row>
    <row r="387">
      <c r="A387" s="1">
        <v>389.0</v>
      </c>
      <c r="B387" s="1">
        <v>4.0</v>
      </c>
      <c r="C387" s="1">
        <v>1.0</v>
      </c>
      <c r="D387" s="1">
        <v>391.0</v>
      </c>
    </row>
    <row r="388">
      <c r="A388" s="1">
        <v>390.0</v>
      </c>
      <c r="B388" s="1">
        <v>3.0</v>
      </c>
      <c r="C388" s="1">
        <v>2.0</v>
      </c>
      <c r="D388" s="1">
        <v>392.0</v>
      </c>
    </row>
    <row r="389">
      <c r="A389" s="1">
        <v>391.0</v>
      </c>
      <c r="B389" s="1">
        <v>2.0</v>
      </c>
      <c r="C389" s="1">
        <v>2.0</v>
      </c>
      <c r="D389" s="1">
        <v>393.0</v>
      </c>
    </row>
    <row r="390">
      <c r="A390" s="1">
        <v>392.0</v>
      </c>
      <c r="B390" s="1">
        <v>1.0</v>
      </c>
      <c r="C390" s="1">
        <v>1.0</v>
      </c>
      <c r="D390" s="1">
        <v>394.0</v>
      </c>
    </row>
    <row r="391">
      <c r="A391" s="1">
        <v>393.0</v>
      </c>
      <c r="B391" s="1">
        <v>3.0</v>
      </c>
      <c r="C391" s="1">
        <v>2.0</v>
      </c>
      <c r="D391" s="1">
        <v>395.0</v>
      </c>
    </row>
    <row r="392">
      <c r="A392" s="1">
        <v>394.0</v>
      </c>
      <c r="B392" s="1">
        <v>4.0</v>
      </c>
      <c r="C392" s="1">
        <v>1.0</v>
      </c>
      <c r="D392" s="1">
        <v>396.0</v>
      </c>
    </row>
    <row r="393">
      <c r="A393" s="1">
        <v>395.0</v>
      </c>
      <c r="B393" s="1">
        <v>2.0</v>
      </c>
      <c r="C393" s="1">
        <v>1.0</v>
      </c>
      <c r="D393" s="1">
        <v>397.0</v>
      </c>
    </row>
    <row r="394">
      <c r="A394" s="1">
        <v>396.0</v>
      </c>
      <c r="B394" s="1">
        <v>4.0</v>
      </c>
      <c r="C394" s="1">
        <v>1.0</v>
      </c>
      <c r="D394" s="1">
        <v>398.0</v>
      </c>
    </row>
    <row r="395">
      <c r="A395" s="1">
        <v>397.0</v>
      </c>
      <c r="B395" s="1">
        <v>2.0</v>
      </c>
      <c r="C395" s="1">
        <v>1.0</v>
      </c>
      <c r="D395" s="1">
        <v>399.0</v>
      </c>
    </row>
    <row r="396">
      <c r="A396" s="1">
        <v>398.0</v>
      </c>
      <c r="B396" s="1">
        <v>4.0</v>
      </c>
      <c r="C396" s="1">
        <v>1.0</v>
      </c>
      <c r="D396" s="1">
        <v>400.0</v>
      </c>
    </row>
    <row r="397">
      <c r="A397" s="1">
        <v>399.0</v>
      </c>
      <c r="B397" s="1">
        <v>4.0</v>
      </c>
      <c r="C397" s="1">
        <v>1.0</v>
      </c>
      <c r="D397" s="1">
        <v>401.0</v>
      </c>
    </row>
    <row r="398">
      <c r="A398" s="1">
        <v>400.0</v>
      </c>
      <c r="B398" s="1">
        <v>2.0</v>
      </c>
      <c r="C398" s="1">
        <v>1.0</v>
      </c>
      <c r="D398" s="1">
        <v>402.0</v>
      </c>
    </row>
    <row r="399">
      <c r="A399" s="1">
        <v>401.0</v>
      </c>
      <c r="B399" s="1">
        <v>4.0</v>
      </c>
      <c r="C399" s="1">
        <v>2.0</v>
      </c>
      <c r="D399" s="1">
        <v>403.0</v>
      </c>
    </row>
    <row r="400">
      <c r="A400" s="1">
        <v>402.0</v>
      </c>
      <c r="B400" s="1">
        <v>4.0</v>
      </c>
      <c r="C400" s="1">
        <v>1.0</v>
      </c>
      <c r="D400" s="1">
        <v>404.0</v>
      </c>
    </row>
    <row r="401">
      <c r="A401" s="1">
        <v>403.0</v>
      </c>
      <c r="B401" s="1">
        <v>2.0</v>
      </c>
      <c r="C401" s="1">
        <v>1.0</v>
      </c>
      <c r="D401" s="1">
        <v>405.0</v>
      </c>
    </row>
    <row r="402">
      <c r="A402" s="1">
        <v>404.0</v>
      </c>
      <c r="B402" s="1">
        <v>3.0</v>
      </c>
      <c r="C402" s="1">
        <v>2.0</v>
      </c>
      <c r="D402" s="1">
        <v>406.0</v>
      </c>
    </row>
    <row r="403">
      <c r="A403" s="1">
        <v>405.0</v>
      </c>
      <c r="B403" s="1">
        <v>1.0</v>
      </c>
      <c r="C403" s="1">
        <v>1.0</v>
      </c>
      <c r="D403" s="1">
        <v>407.0</v>
      </c>
    </row>
    <row r="404">
      <c r="A404" s="1">
        <v>406.0</v>
      </c>
      <c r="B404" s="1">
        <v>3.0</v>
      </c>
      <c r="C404" s="1">
        <v>1.0</v>
      </c>
      <c r="D404" s="1">
        <v>408.0</v>
      </c>
    </row>
    <row r="405">
      <c r="A405" s="1">
        <v>407.0</v>
      </c>
      <c r="B405" s="1">
        <v>2.0</v>
      </c>
      <c r="C405" s="1">
        <v>2.0</v>
      </c>
      <c r="D405" s="1">
        <v>409.0</v>
      </c>
    </row>
    <row r="406">
      <c r="A406" s="1">
        <v>408.0</v>
      </c>
      <c r="B406" s="1">
        <v>1.0</v>
      </c>
      <c r="C406" s="1">
        <v>2.0</v>
      </c>
      <c r="D406" s="1">
        <v>410.0</v>
      </c>
    </row>
    <row r="407">
      <c r="A407" s="1">
        <v>409.0</v>
      </c>
      <c r="B407" s="1">
        <v>1.0</v>
      </c>
      <c r="C407" s="1">
        <v>1.0</v>
      </c>
      <c r="D407" s="1">
        <v>411.0</v>
      </c>
    </row>
    <row r="408">
      <c r="A408" s="1">
        <v>410.0</v>
      </c>
      <c r="B408" s="1">
        <v>3.0</v>
      </c>
      <c r="C408" s="1">
        <v>1.0</v>
      </c>
      <c r="D408" s="1">
        <v>412.0</v>
      </c>
    </row>
    <row r="409">
      <c r="A409" s="1">
        <v>411.0</v>
      </c>
      <c r="B409" s="1">
        <v>4.0</v>
      </c>
      <c r="C409" s="1">
        <v>2.0</v>
      </c>
      <c r="D409" s="1">
        <v>413.0</v>
      </c>
    </row>
    <row r="410">
      <c r="A410" s="1">
        <v>412.0</v>
      </c>
      <c r="B410" s="1">
        <v>2.0</v>
      </c>
      <c r="C410" s="1">
        <v>2.0</v>
      </c>
      <c r="D410" s="1">
        <v>414.0</v>
      </c>
    </row>
    <row r="411">
      <c r="A411" s="1">
        <v>413.0</v>
      </c>
      <c r="B411" s="1">
        <v>2.0</v>
      </c>
      <c r="C411" s="1">
        <v>1.0</v>
      </c>
      <c r="D411" s="1">
        <v>415.0</v>
      </c>
    </row>
    <row r="412">
      <c r="A412" s="1">
        <v>414.0</v>
      </c>
      <c r="B412" s="1">
        <v>5.0</v>
      </c>
      <c r="C412" s="1">
        <v>1.0</v>
      </c>
      <c r="D412" s="1">
        <v>416.0</v>
      </c>
    </row>
    <row r="413">
      <c r="A413" s="1">
        <v>415.0</v>
      </c>
      <c r="B413" s="1">
        <v>2.0</v>
      </c>
      <c r="C413" s="1">
        <v>1.0</v>
      </c>
      <c r="D413" s="1">
        <v>417.0</v>
      </c>
    </row>
    <row r="414">
      <c r="A414" s="1">
        <v>416.0</v>
      </c>
      <c r="B414" s="1">
        <v>4.0</v>
      </c>
      <c r="C414" s="1">
        <v>2.0</v>
      </c>
      <c r="D414" s="1">
        <v>418.0</v>
      </c>
    </row>
    <row r="415">
      <c r="A415" s="1">
        <v>417.0</v>
      </c>
      <c r="B415" s="1">
        <v>2.0</v>
      </c>
      <c r="C415" s="1">
        <v>2.0</v>
      </c>
      <c r="D415" s="1">
        <v>419.0</v>
      </c>
    </row>
    <row r="416">
      <c r="A416" s="1">
        <v>418.0</v>
      </c>
      <c r="B416" s="1">
        <v>1.0</v>
      </c>
      <c r="C416" s="1">
        <v>2.0</v>
      </c>
      <c r="D416" s="1">
        <v>420.0</v>
      </c>
    </row>
    <row r="417">
      <c r="A417" s="1">
        <v>419.0</v>
      </c>
      <c r="B417" s="1">
        <v>2.0</v>
      </c>
      <c r="C417" s="1">
        <v>2.0</v>
      </c>
      <c r="D417" s="1">
        <v>421.0</v>
      </c>
    </row>
    <row r="418">
      <c r="A418" s="1">
        <v>420.0</v>
      </c>
      <c r="B418" s="1">
        <v>5.0</v>
      </c>
      <c r="C418" s="1">
        <v>2.0</v>
      </c>
      <c r="D418" s="1">
        <v>422.0</v>
      </c>
    </row>
    <row r="419">
      <c r="A419" s="1">
        <v>421.0</v>
      </c>
      <c r="B419" s="1">
        <v>1.0</v>
      </c>
      <c r="C419" s="1">
        <v>2.0</v>
      </c>
      <c r="D419" s="1">
        <v>423.0</v>
      </c>
    </row>
    <row r="420">
      <c r="A420" s="1">
        <v>422.0</v>
      </c>
      <c r="B420" s="1">
        <v>1.0</v>
      </c>
      <c r="C420" s="1">
        <v>1.0</v>
      </c>
      <c r="D420" s="1">
        <v>424.0</v>
      </c>
    </row>
    <row r="421">
      <c r="A421" s="1">
        <v>423.0</v>
      </c>
      <c r="B421" s="1">
        <v>5.0</v>
      </c>
      <c r="C421" s="1">
        <v>1.0</v>
      </c>
      <c r="D421" s="1">
        <v>425.0</v>
      </c>
    </row>
    <row r="422">
      <c r="A422" s="1">
        <v>424.0</v>
      </c>
      <c r="B422" s="1">
        <v>4.0</v>
      </c>
      <c r="C422" s="1">
        <v>1.0</v>
      </c>
      <c r="D422" s="1">
        <v>426.0</v>
      </c>
    </row>
    <row r="423">
      <c r="A423" s="1">
        <v>425.0</v>
      </c>
      <c r="B423" s="1">
        <v>1.0</v>
      </c>
      <c r="C423" s="1">
        <v>1.0</v>
      </c>
      <c r="D423" s="1">
        <v>427.0</v>
      </c>
    </row>
    <row r="424">
      <c r="A424" s="1">
        <v>426.0</v>
      </c>
      <c r="B424" s="1">
        <v>2.0</v>
      </c>
      <c r="C424" s="1">
        <v>2.0</v>
      </c>
      <c r="D424" s="1">
        <v>428.0</v>
      </c>
    </row>
    <row r="425">
      <c r="A425" s="1">
        <v>427.0</v>
      </c>
      <c r="B425" s="1">
        <v>3.0</v>
      </c>
      <c r="C425" s="1">
        <v>1.0</v>
      </c>
      <c r="D425" s="1">
        <v>429.0</v>
      </c>
    </row>
    <row r="426">
      <c r="A426" s="1">
        <v>428.0</v>
      </c>
      <c r="B426" s="1">
        <v>1.0</v>
      </c>
      <c r="C426" s="1">
        <v>2.0</v>
      </c>
      <c r="D426" s="1">
        <v>430.0</v>
      </c>
    </row>
    <row r="427">
      <c r="A427" s="1">
        <v>429.0</v>
      </c>
      <c r="B427" s="1">
        <v>3.0</v>
      </c>
      <c r="C427" s="1">
        <v>1.0</v>
      </c>
      <c r="D427" s="1">
        <v>431.0</v>
      </c>
    </row>
    <row r="428">
      <c r="A428" s="1">
        <v>430.0</v>
      </c>
      <c r="B428" s="1">
        <v>3.0</v>
      </c>
      <c r="C428" s="1">
        <v>1.0</v>
      </c>
      <c r="D428" s="1">
        <v>432.0</v>
      </c>
    </row>
    <row r="429">
      <c r="A429" s="1">
        <v>431.0</v>
      </c>
      <c r="B429" s="1">
        <v>3.0</v>
      </c>
      <c r="C429" s="1">
        <v>1.0</v>
      </c>
      <c r="D429" s="1">
        <v>433.0</v>
      </c>
    </row>
    <row r="430">
      <c r="A430" s="1">
        <v>432.0</v>
      </c>
      <c r="B430" s="1">
        <v>3.0</v>
      </c>
      <c r="C430" s="1">
        <v>2.0</v>
      </c>
      <c r="D430" s="1">
        <v>434.0</v>
      </c>
    </row>
    <row r="431">
      <c r="A431" s="1">
        <v>433.0</v>
      </c>
      <c r="B431" s="1">
        <v>1.0</v>
      </c>
      <c r="C431" s="1">
        <v>2.0</v>
      </c>
      <c r="D431" s="1">
        <v>435.0</v>
      </c>
    </row>
    <row r="432">
      <c r="A432" s="1">
        <v>434.0</v>
      </c>
      <c r="B432" s="1">
        <v>2.0</v>
      </c>
      <c r="C432" s="1">
        <v>2.0</v>
      </c>
      <c r="D432" s="1">
        <v>436.0</v>
      </c>
    </row>
    <row r="433">
      <c r="A433" s="1">
        <v>435.0</v>
      </c>
      <c r="B433" s="1">
        <v>1.0</v>
      </c>
      <c r="C433" s="1">
        <v>1.0</v>
      </c>
      <c r="D433" s="1">
        <v>437.0</v>
      </c>
    </row>
    <row r="434">
      <c r="A434" s="1">
        <v>436.0</v>
      </c>
      <c r="B434" s="1">
        <v>4.0</v>
      </c>
      <c r="C434" s="1">
        <v>1.0</v>
      </c>
      <c r="D434" s="1">
        <v>438.0</v>
      </c>
    </row>
    <row r="435">
      <c r="A435" s="1">
        <v>437.0</v>
      </c>
      <c r="B435" s="1">
        <v>3.0</v>
      </c>
      <c r="C435" s="1">
        <v>1.0</v>
      </c>
      <c r="D435" s="1">
        <v>439.0</v>
      </c>
    </row>
    <row r="436">
      <c r="A436" s="1">
        <v>438.0</v>
      </c>
      <c r="B436" s="1">
        <v>2.0</v>
      </c>
      <c r="C436" s="1">
        <v>2.0</v>
      </c>
      <c r="D436" s="1">
        <v>440.0</v>
      </c>
    </row>
    <row r="437">
      <c r="A437" s="1">
        <v>439.0</v>
      </c>
      <c r="B437" s="1">
        <v>2.0</v>
      </c>
      <c r="C437" s="1">
        <v>1.0</v>
      </c>
      <c r="D437" s="1">
        <v>441.0</v>
      </c>
    </row>
    <row r="438">
      <c r="A438" s="1">
        <v>440.0</v>
      </c>
      <c r="B438" s="1">
        <v>3.0</v>
      </c>
      <c r="C438" s="1">
        <v>2.0</v>
      </c>
      <c r="D438" s="1">
        <v>442.0</v>
      </c>
    </row>
    <row r="439">
      <c r="A439" s="1">
        <v>441.0</v>
      </c>
      <c r="B439" s="1">
        <v>3.0</v>
      </c>
      <c r="C439" s="1">
        <v>1.0</v>
      </c>
      <c r="D439" s="1">
        <v>443.0</v>
      </c>
    </row>
    <row r="440">
      <c r="A440" s="1">
        <v>442.0</v>
      </c>
      <c r="B440" s="1">
        <v>4.0</v>
      </c>
      <c r="C440" s="1">
        <v>2.0</v>
      </c>
      <c r="D440" s="1">
        <v>444.0</v>
      </c>
    </row>
    <row r="441">
      <c r="A441" s="1">
        <v>443.0</v>
      </c>
      <c r="B441" s="1">
        <v>5.0</v>
      </c>
      <c r="C441" s="1">
        <v>1.0</v>
      </c>
      <c r="D441" s="1">
        <v>445.0</v>
      </c>
    </row>
    <row r="442">
      <c r="A442" s="1">
        <v>444.0</v>
      </c>
      <c r="B442" s="1">
        <v>3.0</v>
      </c>
      <c r="C442" s="1">
        <v>1.0</v>
      </c>
      <c r="D442" s="1">
        <v>446.0</v>
      </c>
    </row>
    <row r="443">
      <c r="A443" s="1">
        <v>445.0</v>
      </c>
      <c r="B443" s="1">
        <v>2.0</v>
      </c>
      <c r="C443" s="1">
        <v>1.0</v>
      </c>
      <c r="D443" s="1">
        <v>447.0</v>
      </c>
    </row>
    <row r="444">
      <c r="A444" s="1">
        <v>446.0</v>
      </c>
      <c r="B444" s="1">
        <v>3.0</v>
      </c>
      <c r="C444" s="1">
        <v>1.0</v>
      </c>
      <c r="D444" s="1">
        <v>448.0</v>
      </c>
    </row>
    <row r="445">
      <c r="A445" s="1">
        <v>447.0</v>
      </c>
      <c r="B445" s="1">
        <v>3.0</v>
      </c>
      <c r="C445" s="1">
        <v>2.0</v>
      </c>
      <c r="D445" s="1">
        <v>449.0</v>
      </c>
    </row>
    <row r="446">
      <c r="A446" s="1">
        <v>448.0</v>
      </c>
      <c r="B446" s="1">
        <v>3.0</v>
      </c>
      <c r="C446" s="1">
        <v>2.0</v>
      </c>
      <c r="D446" s="1">
        <v>450.0</v>
      </c>
    </row>
    <row r="447">
      <c r="A447" s="1">
        <v>449.0</v>
      </c>
      <c r="B447" s="1">
        <v>2.0</v>
      </c>
      <c r="C447" s="1">
        <v>1.0</v>
      </c>
      <c r="D447" s="1">
        <v>451.0</v>
      </c>
    </row>
    <row r="448">
      <c r="A448" s="1">
        <v>450.0</v>
      </c>
      <c r="B448" s="1">
        <v>1.0</v>
      </c>
      <c r="C448" s="1">
        <v>1.0</v>
      </c>
      <c r="D448" s="1">
        <v>452.0</v>
      </c>
    </row>
    <row r="449">
      <c r="A449" s="1">
        <v>451.0</v>
      </c>
      <c r="B449" s="1">
        <v>1.0</v>
      </c>
      <c r="C449" s="1">
        <v>1.0</v>
      </c>
      <c r="D449" s="1">
        <v>453.0</v>
      </c>
    </row>
    <row r="450">
      <c r="A450" s="1">
        <v>452.0</v>
      </c>
      <c r="B450" s="1">
        <v>2.0</v>
      </c>
      <c r="C450" s="1">
        <v>1.0</v>
      </c>
      <c r="D450" s="1">
        <v>454.0</v>
      </c>
    </row>
    <row r="451">
      <c r="A451" s="1">
        <v>453.0</v>
      </c>
      <c r="B451" s="1">
        <v>4.0</v>
      </c>
      <c r="C451" s="1">
        <v>1.0</v>
      </c>
      <c r="D451" s="1">
        <v>455.0</v>
      </c>
    </row>
    <row r="452">
      <c r="A452" s="1">
        <v>454.0</v>
      </c>
      <c r="B452" s="1">
        <v>2.0</v>
      </c>
      <c r="C452" s="1">
        <v>1.0</v>
      </c>
      <c r="D452" s="1">
        <v>456.0</v>
      </c>
    </row>
    <row r="453">
      <c r="A453" s="1">
        <v>455.0</v>
      </c>
      <c r="B453" s="1">
        <v>3.0</v>
      </c>
      <c r="C453" s="1">
        <v>2.0</v>
      </c>
      <c r="D453" s="1">
        <v>457.0</v>
      </c>
    </row>
    <row r="454">
      <c r="A454" s="1">
        <v>456.0</v>
      </c>
      <c r="B454" s="1">
        <v>3.0</v>
      </c>
      <c r="C454" s="1">
        <v>2.0</v>
      </c>
      <c r="D454" s="1">
        <v>458.0</v>
      </c>
    </row>
    <row r="455">
      <c r="A455" s="1">
        <v>457.0</v>
      </c>
      <c r="B455" s="1">
        <v>3.0</v>
      </c>
      <c r="C455" s="1">
        <v>1.0</v>
      </c>
      <c r="D455" s="1">
        <v>459.0</v>
      </c>
    </row>
    <row r="456">
      <c r="A456" s="1">
        <v>458.0</v>
      </c>
      <c r="B456" s="1">
        <v>5.0</v>
      </c>
      <c r="C456" s="1">
        <v>1.0</v>
      </c>
      <c r="D456" s="1">
        <v>460.0</v>
      </c>
    </row>
    <row r="457">
      <c r="A457" s="1">
        <v>459.0</v>
      </c>
      <c r="B457" s="1">
        <v>3.0</v>
      </c>
      <c r="C457" s="1">
        <v>2.0</v>
      </c>
      <c r="D457" s="1">
        <v>461.0</v>
      </c>
    </row>
    <row r="458">
      <c r="A458" s="1">
        <v>460.0</v>
      </c>
      <c r="B458" s="1">
        <v>2.0</v>
      </c>
      <c r="C458" s="1">
        <v>1.0</v>
      </c>
      <c r="D458" s="1">
        <v>462.0</v>
      </c>
    </row>
    <row r="459">
      <c r="A459" s="1">
        <v>461.0</v>
      </c>
      <c r="B459" s="1">
        <v>4.0</v>
      </c>
      <c r="C459" s="1">
        <v>1.0</v>
      </c>
      <c r="D459" s="1">
        <v>463.0</v>
      </c>
    </row>
    <row r="460">
      <c r="A460" s="1">
        <v>462.0</v>
      </c>
      <c r="B460" s="1">
        <v>1.0</v>
      </c>
      <c r="C460" s="1">
        <v>2.0</v>
      </c>
      <c r="D460" s="1">
        <v>464.0</v>
      </c>
    </row>
    <row r="461">
      <c r="A461" s="1">
        <v>463.0</v>
      </c>
      <c r="B461" s="1">
        <v>3.0</v>
      </c>
      <c r="C461" s="1">
        <v>1.0</v>
      </c>
      <c r="D461" s="1">
        <v>465.0</v>
      </c>
    </row>
    <row r="462">
      <c r="A462" s="1">
        <v>464.0</v>
      </c>
      <c r="B462" s="1">
        <v>1.0</v>
      </c>
      <c r="C462" s="1">
        <v>1.0</v>
      </c>
      <c r="D462" s="1">
        <v>466.0</v>
      </c>
    </row>
    <row r="463">
      <c r="A463" s="1">
        <v>465.0</v>
      </c>
      <c r="B463" s="1">
        <v>2.0</v>
      </c>
      <c r="C463" s="1">
        <v>1.0</v>
      </c>
      <c r="D463" s="1">
        <v>467.0</v>
      </c>
    </row>
    <row r="464">
      <c r="A464" s="1">
        <v>466.0</v>
      </c>
      <c r="B464" s="1">
        <v>1.0</v>
      </c>
      <c r="C464" s="1">
        <v>1.0</v>
      </c>
      <c r="D464" s="1">
        <v>468.0</v>
      </c>
    </row>
    <row r="465">
      <c r="A465" s="1">
        <v>467.0</v>
      </c>
      <c r="B465" s="1">
        <v>4.0</v>
      </c>
      <c r="C465" s="1">
        <v>2.0</v>
      </c>
      <c r="D465" s="1">
        <v>469.0</v>
      </c>
    </row>
    <row r="466">
      <c r="A466" s="1">
        <v>468.0</v>
      </c>
      <c r="B466" s="1">
        <v>3.0</v>
      </c>
      <c r="C466" s="1">
        <v>1.0</v>
      </c>
      <c r="D466" s="1">
        <v>470.0</v>
      </c>
    </row>
    <row r="467">
      <c r="A467" s="1">
        <v>469.0</v>
      </c>
      <c r="B467" s="1">
        <v>2.0</v>
      </c>
      <c r="C467" s="1">
        <v>1.0</v>
      </c>
      <c r="D467" s="1">
        <v>471.0</v>
      </c>
    </row>
    <row r="468">
      <c r="A468" s="1">
        <v>470.0</v>
      </c>
      <c r="B468" s="1">
        <v>1.0</v>
      </c>
      <c r="C468" s="1">
        <v>1.0</v>
      </c>
      <c r="D468" s="1">
        <v>472.0</v>
      </c>
    </row>
    <row r="469">
      <c r="A469" s="1">
        <v>471.0</v>
      </c>
      <c r="B469" s="1">
        <v>1.0</v>
      </c>
      <c r="C469" s="1">
        <v>1.0</v>
      </c>
      <c r="D469" s="1">
        <v>473.0</v>
      </c>
    </row>
    <row r="470">
      <c r="A470" s="1">
        <v>472.0</v>
      </c>
      <c r="B470" s="1">
        <v>1.0</v>
      </c>
      <c r="C470" s="1">
        <v>2.0</v>
      </c>
      <c r="D470" s="1">
        <v>474.0</v>
      </c>
    </row>
    <row r="471">
      <c r="A471" s="1">
        <v>473.0</v>
      </c>
      <c r="B471" s="1">
        <v>1.0</v>
      </c>
      <c r="C471" s="1">
        <v>1.0</v>
      </c>
      <c r="D471" s="1">
        <v>475.0</v>
      </c>
    </row>
    <row r="472">
      <c r="A472" s="1">
        <v>474.0</v>
      </c>
      <c r="B472" s="1">
        <v>1.0</v>
      </c>
      <c r="C472" s="1">
        <v>2.0</v>
      </c>
      <c r="D472" s="1">
        <v>476.0</v>
      </c>
    </row>
    <row r="473">
      <c r="A473" s="1">
        <v>475.0</v>
      </c>
      <c r="B473" s="1">
        <v>5.0</v>
      </c>
      <c r="C473" s="1">
        <v>2.0</v>
      </c>
      <c r="D473" s="1">
        <v>477.0</v>
      </c>
    </row>
    <row r="474">
      <c r="A474" s="1">
        <v>476.0</v>
      </c>
      <c r="B474" s="1">
        <v>5.0</v>
      </c>
      <c r="C474" s="1">
        <v>1.0</v>
      </c>
      <c r="D474" s="1">
        <v>478.0</v>
      </c>
    </row>
    <row r="475">
      <c r="A475" s="1">
        <v>477.0</v>
      </c>
      <c r="B475" s="1">
        <v>3.0</v>
      </c>
      <c r="C475" s="1">
        <v>2.0</v>
      </c>
      <c r="D475" s="1">
        <v>479.0</v>
      </c>
    </row>
    <row r="476">
      <c r="A476" s="1">
        <v>478.0</v>
      </c>
      <c r="B476" s="1">
        <v>2.0</v>
      </c>
      <c r="C476" s="1">
        <v>1.0</v>
      </c>
      <c r="D476" s="1">
        <v>480.0</v>
      </c>
    </row>
    <row r="477">
      <c r="A477" s="1">
        <v>479.0</v>
      </c>
      <c r="B477" s="1">
        <v>4.0</v>
      </c>
      <c r="C477" s="1">
        <v>1.0</v>
      </c>
      <c r="D477" s="1">
        <v>481.0</v>
      </c>
    </row>
    <row r="478">
      <c r="A478" s="1">
        <v>480.0</v>
      </c>
      <c r="B478" s="1">
        <v>5.0</v>
      </c>
      <c r="C478" s="1">
        <v>1.0</v>
      </c>
      <c r="D478" s="1">
        <v>482.0</v>
      </c>
    </row>
    <row r="479">
      <c r="A479" s="1">
        <v>481.0</v>
      </c>
      <c r="B479" s="1">
        <v>3.0</v>
      </c>
      <c r="C479" s="1">
        <v>2.0</v>
      </c>
      <c r="D479" s="1">
        <v>483.0</v>
      </c>
    </row>
    <row r="480">
      <c r="A480" s="1">
        <v>482.0</v>
      </c>
      <c r="B480" s="1">
        <v>2.0</v>
      </c>
      <c r="C480" s="1">
        <v>1.0</v>
      </c>
      <c r="D480" s="1">
        <v>484.0</v>
      </c>
    </row>
    <row r="481">
      <c r="A481" s="1">
        <v>483.0</v>
      </c>
      <c r="B481" s="1">
        <v>4.0</v>
      </c>
      <c r="C481" s="1">
        <v>1.0</v>
      </c>
      <c r="D481" s="1">
        <v>485.0</v>
      </c>
    </row>
    <row r="482">
      <c r="A482" s="1">
        <v>484.0</v>
      </c>
      <c r="B482" s="1">
        <v>1.0</v>
      </c>
      <c r="C482" s="1">
        <v>1.0</v>
      </c>
      <c r="D482" s="1">
        <v>486.0</v>
      </c>
    </row>
    <row r="483">
      <c r="A483" s="1">
        <v>485.0</v>
      </c>
      <c r="B483" s="1">
        <v>3.0</v>
      </c>
      <c r="C483" s="1">
        <v>1.0</v>
      </c>
      <c r="D483" s="1">
        <v>487.0</v>
      </c>
    </row>
    <row r="484">
      <c r="A484" s="1">
        <v>486.0</v>
      </c>
      <c r="B484" s="1">
        <v>4.0</v>
      </c>
      <c r="C484" s="1">
        <v>2.0</v>
      </c>
      <c r="D484" s="1">
        <v>488.0</v>
      </c>
    </row>
    <row r="485">
      <c r="A485" s="1">
        <v>487.0</v>
      </c>
      <c r="B485" s="1">
        <v>4.0</v>
      </c>
      <c r="C485" s="1">
        <v>2.0</v>
      </c>
      <c r="D485" s="1">
        <v>489.0</v>
      </c>
    </row>
    <row r="486">
      <c r="A486" s="1">
        <v>488.0</v>
      </c>
      <c r="B486" s="1">
        <v>3.0</v>
      </c>
      <c r="C486" s="1">
        <v>2.0</v>
      </c>
      <c r="D486" s="1">
        <v>490.0</v>
      </c>
    </row>
    <row r="487">
      <c r="A487" s="1">
        <v>489.0</v>
      </c>
      <c r="B487" s="1">
        <v>1.0</v>
      </c>
      <c r="C487" s="1">
        <v>1.0</v>
      </c>
      <c r="D487" s="1">
        <v>491.0</v>
      </c>
    </row>
    <row r="488">
      <c r="A488" s="1">
        <v>490.0</v>
      </c>
      <c r="B488" s="1">
        <v>3.0</v>
      </c>
      <c r="C488" s="1">
        <v>1.0</v>
      </c>
      <c r="D488" s="1">
        <v>492.0</v>
      </c>
    </row>
    <row r="489">
      <c r="A489" s="1">
        <v>491.0</v>
      </c>
      <c r="B489" s="1">
        <v>2.0</v>
      </c>
      <c r="C489" s="1">
        <v>2.0</v>
      </c>
      <c r="D489" s="1">
        <v>493.0</v>
      </c>
    </row>
    <row r="490">
      <c r="A490" s="1">
        <v>492.0</v>
      </c>
      <c r="B490" s="1">
        <v>4.0</v>
      </c>
      <c r="C490" s="1">
        <v>2.0</v>
      </c>
      <c r="D490" s="1">
        <v>494.0</v>
      </c>
    </row>
    <row r="491">
      <c r="A491" s="1">
        <v>493.0</v>
      </c>
      <c r="B491" s="1">
        <v>2.0</v>
      </c>
      <c r="C491" s="1">
        <v>1.0</v>
      </c>
      <c r="D491" s="1">
        <v>495.0</v>
      </c>
    </row>
    <row r="492">
      <c r="A492" s="1">
        <v>494.0</v>
      </c>
      <c r="B492" s="1">
        <v>5.0</v>
      </c>
      <c r="C492" s="1">
        <v>1.0</v>
      </c>
      <c r="D492" s="1">
        <v>496.0</v>
      </c>
    </row>
    <row r="493">
      <c r="A493" s="1">
        <v>495.0</v>
      </c>
      <c r="B493" s="1">
        <v>4.0</v>
      </c>
      <c r="C493" s="1">
        <v>1.0</v>
      </c>
      <c r="D493" s="1">
        <v>497.0</v>
      </c>
    </row>
    <row r="494">
      <c r="A494" s="1">
        <v>496.0</v>
      </c>
      <c r="B494" s="1">
        <v>2.0</v>
      </c>
      <c r="C494" s="1">
        <v>1.0</v>
      </c>
      <c r="D494" s="1">
        <v>498.0</v>
      </c>
    </row>
    <row r="495">
      <c r="A495" s="1">
        <v>497.0</v>
      </c>
      <c r="B495" s="1">
        <v>3.0</v>
      </c>
      <c r="C495" s="1">
        <v>1.0</v>
      </c>
      <c r="D495" s="1">
        <v>499.0</v>
      </c>
    </row>
    <row r="496">
      <c r="A496" s="1">
        <v>498.0</v>
      </c>
      <c r="B496" s="1">
        <v>4.0</v>
      </c>
      <c r="C496" s="1">
        <v>1.0</v>
      </c>
      <c r="D496" s="1">
        <v>500.0</v>
      </c>
    </row>
    <row r="497">
      <c r="A497" s="1">
        <v>499.0</v>
      </c>
      <c r="B497" s="1">
        <v>4.0</v>
      </c>
      <c r="C497" s="1">
        <v>1.0</v>
      </c>
      <c r="D497" s="1">
        <v>501.0</v>
      </c>
    </row>
    <row r="498">
      <c r="A498" s="1">
        <v>500.0</v>
      </c>
      <c r="B498" s="1">
        <v>1.0</v>
      </c>
      <c r="C498" s="1">
        <v>1.0</v>
      </c>
      <c r="D498" s="1">
        <v>502.0</v>
      </c>
    </row>
    <row r="499">
      <c r="A499" s="1">
        <v>501.0</v>
      </c>
      <c r="B499" s="1">
        <v>3.0</v>
      </c>
      <c r="C499" s="1">
        <v>2.0</v>
      </c>
      <c r="D499" s="1">
        <v>503.0</v>
      </c>
    </row>
    <row r="500">
      <c r="A500" s="1">
        <v>502.0</v>
      </c>
      <c r="B500" s="1">
        <v>3.0</v>
      </c>
      <c r="C500" s="1">
        <v>1.0</v>
      </c>
      <c r="D500" s="1">
        <v>504.0</v>
      </c>
    </row>
    <row r="501">
      <c r="A501" s="1">
        <v>503.0</v>
      </c>
      <c r="B501" s="1">
        <v>1.0</v>
      </c>
      <c r="C501" s="1">
        <v>2.0</v>
      </c>
      <c r="D501" s="1">
        <v>505.0</v>
      </c>
    </row>
    <row r="502">
      <c r="A502" s="1">
        <v>504.0</v>
      </c>
      <c r="B502" s="1">
        <v>1.0</v>
      </c>
      <c r="C502" s="1">
        <v>2.0</v>
      </c>
      <c r="D502" s="1">
        <v>506.0</v>
      </c>
    </row>
    <row r="503">
      <c r="A503" s="1">
        <v>505.0</v>
      </c>
      <c r="B503" s="1">
        <v>3.0</v>
      </c>
      <c r="C503" s="1">
        <v>2.0</v>
      </c>
      <c r="D503" s="1">
        <v>507.0</v>
      </c>
    </row>
    <row r="504">
      <c r="A504" s="1">
        <v>506.0</v>
      </c>
      <c r="B504" s="1">
        <v>4.0</v>
      </c>
      <c r="C504" s="1">
        <v>1.0</v>
      </c>
      <c r="D504" s="1">
        <v>508.0</v>
      </c>
    </row>
    <row r="505">
      <c r="A505" s="1">
        <v>507.0</v>
      </c>
      <c r="B505" s="1">
        <v>5.0</v>
      </c>
      <c r="C505" s="1">
        <v>2.0</v>
      </c>
      <c r="D505" s="1">
        <v>509.0</v>
      </c>
    </row>
    <row r="506">
      <c r="A506" s="1">
        <v>508.0</v>
      </c>
      <c r="B506" s="1">
        <v>5.0</v>
      </c>
      <c r="C506" s="1">
        <v>1.0</v>
      </c>
      <c r="D506" s="1">
        <v>510.0</v>
      </c>
    </row>
    <row r="507">
      <c r="A507" s="1">
        <v>509.0</v>
      </c>
      <c r="B507" s="1">
        <v>4.0</v>
      </c>
      <c r="C507" s="1">
        <v>2.0</v>
      </c>
      <c r="D507" s="1">
        <v>511.0</v>
      </c>
    </row>
    <row r="508">
      <c r="A508" s="1">
        <v>510.0</v>
      </c>
      <c r="B508" s="1">
        <v>1.0</v>
      </c>
      <c r="C508" s="1">
        <v>1.0</v>
      </c>
      <c r="D508" s="1">
        <v>512.0</v>
      </c>
    </row>
    <row r="509">
      <c r="A509" s="1">
        <v>511.0</v>
      </c>
      <c r="B509" s="1">
        <v>2.0</v>
      </c>
      <c r="C509" s="1">
        <v>1.0</v>
      </c>
      <c r="D509" s="1">
        <v>513.0</v>
      </c>
    </row>
    <row r="510">
      <c r="A510" s="1">
        <v>512.0</v>
      </c>
      <c r="B510" s="1">
        <v>3.0</v>
      </c>
      <c r="C510" s="1">
        <v>2.0</v>
      </c>
      <c r="D510" s="1">
        <v>514.0</v>
      </c>
    </row>
    <row r="511">
      <c r="A511" s="1">
        <v>513.0</v>
      </c>
      <c r="B511" s="1">
        <v>5.0</v>
      </c>
      <c r="C511" s="1">
        <v>1.0</v>
      </c>
      <c r="D511" s="1">
        <v>515.0</v>
      </c>
    </row>
    <row r="512">
      <c r="A512" s="1">
        <v>514.0</v>
      </c>
      <c r="B512" s="1">
        <v>3.0</v>
      </c>
      <c r="C512" s="1">
        <v>1.0</v>
      </c>
      <c r="D512" s="1">
        <v>516.0</v>
      </c>
    </row>
    <row r="513">
      <c r="A513" s="1">
        <v>515.0</v>
      </c>
      <c r="B513" s="1">
        <v>3.0</v>
      </c>
      <c r="C513" s="1">
        <v>1.0</v>
      </c>
      <c r="D513" s="1">
        <v>517.0</v>
      </c>
    </row>
    <row r="514">
      <c r="A514" s="1">
        <v>516.0</v>
      </c>
      <c r="B514" s="1">
        <v>5.0</v>
      </c>
      <c r="C514" s="1">
        <v>1.0</v>
      </c>
      <c r="D514" s="1">
        <v>518.0</v>
      </c>
    </row>
    <row r="515">
      <c r="A515" s="1">
        <v>517.0</v>
      </c>
      <c r="B515" s="1">
        <v>4.0</v>
      </c>
      <c r="C515" s="1">
        <v>1.0</v>
      </c>
      <c r="D515" s="1">
        <v>519.0</v>
      </c>
    </row>
    <row r="516">
      <c r="A516" s="1">
        <v>518.0</v>
      </c>
      <c r="B516" s="1">
        <v>3.0</v>
      </c>
      <c r="C516" s="1">
        <v>2.0</v>
      </c>
      <c r="D516" s="1">
        <v>520.0</v>
      </c>
    </row>
    <row r="517">
      <c r="A517" s="1">
        <v>519.0</v>
      </c>
      <c r="B517" s="1">
        <v>5.0</v>
      </c>
      <c r="C517" s="1">
        <v>2.0</v>
      </c>
      <c r="D517" s="1">
        <v>521.0</v>
      </c>
    </row>
    <row r="518">
      <c r="A518" s="1">
        <v>520.0</v>
      </c>
      <c r="B518" s="1">
        <v>4.0</v>
      </c>
      <c r="C518" s="1">
        <v>1.0</v>
      </c>
      <c r="D518" s="1">
        <v>522.0</v>
      </c>
    </row>
    <row r="519">
      <c r="A519" s="1">
        <v>521.0</v>
      </c>
      <c r="B519" s="1">
        <v>1.0</v>
      </c>
      <c r="C519" s="1">
        <v>1.0</v>
      </c>
      <c r="D519" s="1">
        <v>523.0</v>
      </c>
    </row>
    <row r="520">
      <c r="A520" s="1">
        <v>522.0</v>
      </c>
      <c r="B520" s="1">
        <v>3.0</v>
      </c>
      <c r="C520" s="1">
        <v>1.0</v>
      </c>
      <c r="D520" s="1">
        <v>524.0</v>
      </c>
    </row>
    <row r="521">
      <c r="A521" s="1">
        <v>523.0</v>
      </c>
      <c r="B521" s="1">
        <v>1.0</v>
      </c>
      <c r="C521" s="1">
        <v>1.0</v>
      </c>
      <c r="D521" s="1">
        <v>525.0</v>
      </c>
    </row>
    <row r="522">
      <c r="A522" s="1">
        <v>524.0</v>
      </c>
      <c r="B522" s="1">
        <v>3.0</v>
      </c>
      <c r="C522" s="1">
        <v>1.0</v>
      </c>
      <c r="D522" s="1">
        <v>526.0</v>
      </c>
    </row>
    <row r="523">
      <c r="A523" s="1">
        <v>525.0</v>
      </c>
      <c r="B523" s="1">
        <v>5.0</v>
      </c>
      <c r="C523" s="1">
        <v>1.0</v>
      </c>
      <c r="D523" s="1">
        <v>527.0</v>
      </c>
    </row>
    <row r="524">
      <c r="A524" s="1">
        <v>526.0</v>
      </c>
      <c r="B524" s="1">
        <v>1.0</v>
      </c>
      <c r="C524" s="1">
        <v>2.0</v>
      </c>
      <c r="D524" s="1">
        <v>528.0</v>
      </c>
    </row>
    <row r="525">
      <c r="A525" s="1">
        <v>527.0</v>
      </c>
      <c r="B525" s="1">
        <v>2.0</v>
      </c>
      <c r="C525" s="1">
        <v>1.0</v>
      </c>
      <c r="D525" s="1">
        <v>529.0</v>
      </c>
    </row>
    <row r="526">
      <c r="A526" s="1">
        <v>528.0</v>
      </c>
      <c r="B526" s="1">
        <v>2.0</v>
      </c>
      <c r="C526" s="1">
        <v>1.0</v>
      </c>
      <c r="D526" s="1">
        <v>530.0</v>
      </c>
    </row>
    <row r="527">
      <c r="A527" s="1">
        <v>529.0</v>
      </c>
      <c r="B527" s="1">
        <v>3.0</v>
      </c>
      <c r="C527" s="1">
        <v>2.0</v>
      </c>
      <c r="D527" s="1">
        <v>531.0</v>
      </c>
    </row>
    <row r="528">
      <c r="A528" s="1">
        <v>530.0</v>
      </c>
      <c r="B528" s="1">
        <v>3.0</v>
      </c>
      <c r="C528" s="1">
        <v>1.0</v>
      </c>
      <c r="D528" s="1">
        <v>532.0</v>
      </c>
    </row>
    <row r="529">
      <c r="A529" s="1">
        <v>531.0</v>
      </c>
      <c r="B529" s="1">
        <v>2.0</v>
      </c>
      <c r="C529" s="1">
        <v>1.0</v>
      </c>
      <c r="D529" s="1">
        <v>533.0</v>
      </c>
    </row>
    <row r="530">
      <c r="A530" s="1">
        <v>532.0</v>
      </c>
      <c r="B530" s="1">
        <v>5.0</v>
      </c>
      <c r="C530" s="1">
        <v>2.0</v>
      </c>
      <c r="D530" s="1">
        <v>534.0</v>
      </c>
    </row>
    <row r="531">
      <c r="A531" s="1">
        <v>533.0</v>
      </c>
      <c r="B531" s="1">
        <v>3.0</v>
      </c>
      <c r="C531" s="1">
        <v>1.0</v>
      </c>
      <c r="D531" s="1">
        <v>535.0</v>
      </c>
    </row>
    <row r="532">
      <c r="A532" s="1">
        <v>534.0</v>
      </c>
      <c r="B532" s="1">
        <v>3.0</v>
      </c>
      <c r="C532" s="1">
        <v>1.0</v>
      </c>
      <c r="D532" s="1">
        <v>536.0</v>
      </c>
    </row>
    <row r="533">
      <c r="A533" s="1">
        <v>535.0</v>
      </c>
      <c r="B533" s="1">
        <v>3.0</v>
      </c>
      <c r="C533" s="1">
        <v>2.0</v>
      </c>
      <c r="D533" s="1">
        <v>537.0</v>
      </c>
    </row>
    <row r="534">
      <c r="A534" s="1">
        <v>536.0</v>
      </c>
      <c r="B534" s="1">
        <v>3.0</v>
      </c>
      <c r="C534" s="1">
        <v>1.0</v>
      </c>
      <c r="D534" s="1">
        <v>538.0</v>
      </c>
    </row>
    <row r="535">
      <c r="A535" s="1">
        <v>537.0</v>
      </c>
      <c r="B535" s="1">
        <v>4.0</v>
      </c>
      <c r="C535" s="1">
        <v>1.0</v>
      </c>
      <c r="D535" s="1">
        <v>539.0</v>
      </c>
    </row>
    <row r="536">
      <c r="A536" s="1">
        <v>538.0</v>
      </c>
      <c r="B536" s="1">
        <v>5.0</v>
      </c>
      <c r="C536" s="1">
        <v>1.0</v>
      </c>
      <c r="D536" s="1">
        <v>540.0</v>
      </c>
    </row>
    <row r="537">
      <c r="A537" s="1">
        <v>539.0</v>
      </c>
      <c r="B537" s="1">
        <v>5.0</v>
      </c>
      <c r="C537" s="1">
        <v>2.0</v>
      </c>
      <c r="D537" s="1">
        <v>541.0</v>
      </c>
    </row>
    <row r="538">
      <c r="A538" s="1">
        <v>540.0</v>
      </c>
      <c r="B538" s="1">
        <v>5.0</v>
      </c>
      <c r="C538" s="1">
        <v>2.0</v>
      </c>
      <c r="D538" s="1">
        <v>542.0</v>
      </c>
    </row>
    <row r="539">
      <c r="A539" s="1">
        <v>541.0</v>
      </c>
      <c r="B539" s="1">
        <v>4.0</v>
      </c>
      <c r="C539" s="1">
        <v>1.0</v>
      </c>
      <c r="D539" s="1">
        <v>543.0</v>
      </c>
    </row>
    <row r="540">
      <c r="A540" s="1">
        <v>542.0</v>
      </c>
      <c r="B540" s="1">
        <v>2.0</v>
      </c>
      <c r="C540" s="1">
        <v>2.0</v>
      </c>
      <c r="D540" s="1">
        <v>544.0</v>
      </c>
    </row>
    <row r="541">
      <c r="A541" s="1">
        <v>543.0</v>
      </c>
      <c r="B541" s="1">
        <v>1.0</v>
      </c>
      <c r="C541" s="1">
        <v>1.0</v>
      </c>
      <c r="D541" s="1">
        <v>545.0</v>
      </c>
    </row>
    <row r="542">
      <c r="A542" s="1">
        <v>544.0</v>
      </c>
      <c r="B542" s="1">
        <v>1.0</v>
      </c>
      <c r="C542" s="1">
        <v>2.0</v>
      </c>
      <c r="D542" s="1">
        <v>546.0</v>
      </c>
    </row>
    <row r="543">
      <c r="A543" s="1">
        <v>545.0</v>
      </c>
      <c r="B543" s="1">
        <v>5.0</v>
      </c>
      <c r="C543" s="1">
        <v>1.0</v>
      </c>
      <c r="D543" s="1">
        <v>547.0</v>
      </c>
    </row>
    <row r="544">
      <c r="A544" s="1">
        <v>546.0</v>
      </c>
      <c r="B544" s="1">
        <v>2.0</v>
      </c>
      <c r="C544" s="1">
        <v>2.0</v>
      </c>
      <c r="D544" s="1">
        <v>548.0</v>
      </c>
    </row>
    <row r="545">
      <c r="A545" s="1">
        <v>547.0</v>
      </c>
      <c r="B545" s="1">
        <v>2.0</v>
      </c>
      <c r="C545" s="1">
        <v>1.0</v>
      </c>
      <c r="D545" s="1">
        <v>549.0</v>
      </c>
    </row>
    <row r="546">
      <c r="A546" s="1">
        <v>548.0</v>
      </c>
      <c r="B546" s="1">
        <v>1.0</v>
      </c>
      <c r="C546" s="1">
        <v>1.0</v>
      </c>
      <c r="D546" s="1">
        <v>550.0</v>
      </c>
    </row>
    <row r="547">
      <c r="A547" s="1">
        <v>549.0</v>
      </c>
      <c r="B547" s="1">
        <v>5.0</v>
      </c>
      <c r="C547" s="1">
        <v>1.0</v>
      </c>
      <c r="D547" s="1">
        <v>551.0</v>
      </c>
    </row>
    <row r="548">
      <c r="A548" s="1">
        <v>550.0</v>
      </c>
      <c r="B548" s="1">
        <v>2.0</v>
      </c>
      <c r="C548" s="1">
        <v>1.0</v>
      </c>
      <c r="D548" s="1">
        <v>552.0</v>
      </c>
    </row>
    <row r="549">
      <c r="A549" s="1">
        <v>551.0</v>
      </c>
      <c r="B549" s="1">
        <v>1.0</v>
      </c>
      <c r="C549" s="1">
        <v>1.0</v>
      </c>
      <c r="D549" s="1">
        <v>553.0</v>
      </c>
    </row>
    <row r="550">
      <c r="A550" s="1">
        <v>552.0</v>
      </c>
      <c r="B550" s="1">
        <v>4.0</v>
      </c>
      <c r="C550" s="1">
        <v>1.0</v>
      </c>
      <c r="D550" s="1">
        <v>554.0</v>
      </c>
    </row>
    <row r="551">
      <c r="A551" s="1">
        <v>553.0</v>
      </c>
      <c r="B551" s="1">
        <v>1.0</v>
      </c>
      <c r="C551" s="1">
        <v>1.0</v>
      </c>
      <c r="D551" s="1">
        <v>555.0</v>
      </c>
    </row>
    <row r="552">
      <c r="A552" s="1">
        <v>554.0</v>
      </c>
      <c r="B552" s="1">
        <v>2.0</v>
      </c>
      <c r="C552" s="1">
        <v>2.0</v>
      </c>
      <c r="D552" s="1">
        <v>556.0</v>
      </c>
    </row>
    <row r="553">
      <c r="A553" s="1">
        <v>555.0</v>
      </c>
      <c r="B553" s="1">
        <v>3.0</v>
      </c>
      <c r="C553" s="1">
        <v>1.0</v>
      </c>
      <c r="D553" s="1">
        <v>557.0</v>
      </c>
    </row>
    <row r="554">
      <c r="A554" s="1">
        <v>556.0</v>
      </c>
      <c r="B554" s="1">
        <v>3.0</v>
      </c>
      <c r="C554" s="1">
        <v>2.0</v>
      </c>
      <c r="D554" s="1">
        <v>558.0</v>
      </c>
    </row>
    <row r="555">
      <c r="A555" s="1">
        <v>557.0</v>
      </c>
      <c r="B555" s="1">
        <v>4.0</v>
      </c>
      <c r="C555" s="1">
        <v>2.0</v>
      </c>
      <c r="D555" s="1">
        <v>559.0</v>
      </c>
    </row>
    <row r="556">
      <c r="A556" s="1">
        <v>558.0</v>
      </c>
      <c r="B556" s="1">
        <v>1.0</v>
      </c>
      <c r="C556" s="1">
        <v>1.0</v>
      </c>
      <c r="D556" s="1">
        <v>560.0</v>
      </c>
    </row>
    <row r="557">
      <c r="A557" s="1">
        <v>559.0</v>
      </c>
      <c r="B557" s="1">
        <v>4.0</v>
      </c>
      <c r="C557" s="1">
        <v>1.0</v>
      </c>
      <c r="D557" s="1">
        <v>561.0</v>
      </c>
    </row>
    <row r="558">
      <c r="A558" s="1">
        <v>560.0</v>
      </c>
      <c r="B558" s="1">
        <v>5.0</v>
      </c>
      <c r="C558" s="1">
        <v>2.0</v>
      </c>
      <c r="D558" s="1">
        <v>562.0</v>
      </c>
    </row>
    <row r="559">
      <c r="A559" s="1">
        <v>561.0</v>
      </c>
      <c r="B559" s="1">
        <v>3.0</v>
      </c>
      <c r="C559" s="1">
        <v>1.0</v>
      </c>
      <c r="D559" s="1">
        <v>563.0</v>
      </c>
    </row>
    <row r="560">
      <c r="A560" s="1">
        <v>562.0</v>
      </c>
      <c r="B560" s="1">
        <v>1.0</v>
      </c>
      <c r="C560" s="1">
        <v>1.0</v>
      </c>
      <c r="D560" s="1">
        <v>564.0</v>
      </c>
    </row>
    <row r="561">
      <c r="A561" s="1">
        <v>563.0</v>
      </c>
      <c r="B561" s="1">
        <v>4.0</v>
      </c>
      <c r="C561" s="1">
        <v>1.0</v>
      </c>
      <c r="D561" s="1">
        <v>565.0</v>
      </c>
    </row>
    <row r="562">
      <c r="A562" s="1">
        <v>564.0</v>
      </c>
      <c r="B562" s="1">
        <v>1.0</v>
      </c>
      <c r="C562" s="1">
        <v>2.0</v>
      </c>
      <c r="D562" s="1">
        <v>566.0</v>
      </c>
    </row>
    <row r="563">
      <c r="A563" s="1">
        <v>565.0</v>
      </c>
      <c r="B563" s="1">
        <v>2.0</v>
      </c>
      <c r="C563" s="1">
        <v>1.0</v>
      </c>
      <c r="D563" s="1">
        <v>567.0</v>
      </c>
    </row>
    <row r="564">
      <c r="A564" s="1">
        <v>566.0</v>
      </c>
      <c r="B564" s="1">
        <v>4.0</v>
      </c>
      <c r="C564" s="1">
        <v>2.0</v>
      </c>
      <c r="D564" s="1">
        <v>568.0</v>
      </c>
    </row>
    <row r="565">
      <c r="A565" s="1">
        <v>567.0</v>
      </c>
      <c r="B565" s="1">
        <v>1.0</v>
      </c>
      <c r="C565" s="1">
        <v>1.0</v>
      </c>
      <c r="D565" s="1">
        <v>569.0</v>
      </c>
    </row>
    <row r="566">
      <c r="A566" s="1">
        <v>568.0</v>
      </c>
      <c r="B566" s="1">
        <v>3.0</v>
      </c>
      <c r="C566" s="1">
        <v>1.0</v>
      </c>
      <c r="D566" s="1">
        <v>570.0</v>
      </c>
    </row>
    <row r="567">
      <c r="A567" s="1">
        <v>569.0</v>
      </c>
      <c r="B567" s="1">
        <v>3.0</v>
      </c>
      <c r="C567" s="1">
        <v>1.0</v>
      </c>
      <c r="D567" s="1">
        <v>571.0</v>
      </c>
    </row>
    <row r="568">
      <c r="A568" s="1">
        <v>570.0</v>
      </c>
      <c r="B568" s="1">
        <v>4.0</v>
      </c>
      <c r="C568" s="1">
        <v>1.0</v>
      </c>
      <c r="D568" s="1">
        <v>572.0</v>
      </c>
    </row>
    <row r="569">
      <c r="A569" s="1">
        <v>571.0</v>
      </c>
      <c r="B569" s="1">
        <v>2.0</v>
      </c>
      <c r="C569" s="1">
        <v>2.0</v>
      </c>
      <c r="D569" s="1">
        <v>573.0</v>
      </c>
    </row>
    <row r="570">
      <c r="A570" s="1">
        <v>572.0</v>
      </c>
      <c r="B570" s="1">
        <v>5.0</v>
      </c>
      <c r="C570" s="1">
        <v>2.0</v>
      </c>
      <c r="D570" s="1">
        <v>574.0</v>
      </c>
    </row>
    <row r="571">
      <c r="A571" s="1">
        <v>573.0</v>
      </c>
      <c r="B571" s="1">
        <v>4.0</v>
      </c>
      <c r="C571" s="1">
        <v>1.0</v>
      </c>
      <c r="D571" s="1">
        <v>575.0</v>
      </c>
    </row>
    <row r="572">
      <c r="A572" s="1">
        <v>574.0</v>
      </c>
      <c r="B572" s="1">
        <v>3.0</v>
      </c>
      <c r="C572" s="1">
        <v>2.0</v>
      </c>
      <c r="D572" s="1">
        <v>576.0</v>
      </c>
    </row>
    <row r="573">
      <c r="A573" s="1">
        <v>575.0</v>
      </c>
      <c r="B573" s="1">
        <v>4.0</v>
      </c>
      <c r="C573" s="1">
        <v>1.0</v>
      </c>
      <c r="D573" s="1">
        <v>577.0</v>
      </c>
    </row>
    <row r="574">
      <c r="A574" s="1">
        <v>576.0</v>
      </c>
      <c r="B574" s="1">
        <v>3.0</v>
      </c>
      <c r="C574" s="1">
        <v>1.0</v>
      </c>
      <c r="D574" s="1">
        <v>578.0</v>
      </c>
    </row>
    <row r="575">
      <c r="A575" s="1">
        <v>577.0</v>
      </c>
      <c r="B575" s="1">
        <v>1.0</v>
      </c>
      <c r="C575" s="1">
        <v>1.0</v>
      </c>
      <c r="D575" s="1">
        <v>579.0</v>
      </c>
    </row>
    <row r="576">
      <c r="A576" s="1">
        <v>578.0</v>
      </c>
      <c r="B576" s="1">
        <v>2.0</v>
      </c>
      <c r="C576" s="1">
        <v>1.0</v>
      </c>
      <c r="D576" s="1">
        <v>580.0</v>
      </c>
    </row>
    <row r="577">
      <c r="A577" s="1">
        <v>579.0</v>
      </c>
      <c r="B577" s="1">
        <v>4.0</v>
      </c>
      <c r="C577" s="1">
        <v>2.0</v>
      </c>
      <c r="D577" s="1">
        <v>581.0</v>
      </c>
    </row>
    <row r="578">
      <c r="A578" s="1">
        <v>580.0</v>
      </c>
      <c r="B578" s="1">
        <v>2.0</v>
      </c>
      <c r="C578" s="1">
        <v>2.0</v>
      </c>
      <c r="D578" s="1">
        <v>582.0</v>
      </c>
    </row>
    <row r="579">
      <c r="A579" s="1">
        <v>581.0</v>
      </c>
      <c r="B579" s="1">
        <v>1.0</v>
      </c>
      <c r="C579" s="1">
        <v>2.0</v>
      </c>
      <c r="D579" s="1">
        <v>583.0</v>
      </c>
    </row>
    <row r="580">
      <c r="A580" s="1">
        <v>582.0</v>
      </c>
      <c r="B580" s="1">
        <v>2.0</v>
      </c>
      <c r="C580" s="1">
        <v>1.0</v>
      </c>
      <c r="D580" s="1">
        <v>584.0</v>
      </c>
    </row>
    <row r="581">
      <c r="A581" s="1">
        <v>583.0</v>
      </c>
      <c r="B581" s="1">
        <v>3.0</v>
      </c>
      <c r="C581" s="1">
        <v>2.0</v>
      </c>
      <c r="D581" s="1">
        <v>585.0</v>
      </c>
    </row>
    <row r="582">
      <c r="A582" s="1">
        <v>584.0</v>
      </c>
      <c r="B582" s="1">
        <v>3.0</v>
      </c>
      <c r="C582" s="1">
        <v>2.0</v>
      </c>
      <c r="D582" s="1">
        <v>586.0</v>
      </c>
    </row>
    <row r="583">
      <c r="A583" s="1">
        <v>585.0</v>
      </c>
      <c r="B583" s="1">
        <v>2.0</v>
      </c>
      <c r="C583" s="1">
        <v>2.0</v>
      </c>
      <c r="D583" s="1">
        <v>587.0</v>
      </c>
    </row>
    <row r="584">
      <c r="A584" s="1">
        <v>586.0</v>
      </c>
      <c r="B584" s="1">
        <v>5.0</v>
      </c>
      <c r="C584" s="1">
        <v>2.0</v>
      </c>
      <c r="D584" s="1">
        <v>588.0</v>
      </c>
    </row>
    <row r="585">
      <c r="A585" s="1">
        <v>587.0</v>
      </c>
      <c r="B585" s="1">
        <v>3.0</v>
      </c>
      <c r="C585" s="1">
        <v>1.0</v>
      </c>
      <c r="D585" s="1">
        <v>589.0</v>
      </c>
    </row>
    <row r="586">
      <c r="A586" s="1">
        <v>588.0</v>
      </c>
      <c r="B586" s="1">
        <v>5.0</v>
      </c>
      <c r="C586" s="1">
        <v>1.0</v>
      </c>
      <c r="D586" s="1">
        <v>590.0</v>
      </c>
    </row>
    <row r="587">
      <c r="A587" s="1">
        <v>589.0</v>
      </c>
      <c r="B587" s="1">
        <v>4.0</v>
      </c>
      <c r="C587" s="1">
        <v>1.0</v>
      </c>
      <c r="D587" s="1">
        <v>591.0</v>
      </c>
    </row>
    <row r="588">
      <c r="A588" s="1">
        <v>590.0</v>
      </c>
      <c r="B588" s="1">
        <v>3.0</v>
      </c>
      <c r="C588" s="1">
        <v>1.0</v>
      </c>
      <c r="D588" s="1">
        <v>592.0</v>
      </c>
    </row>
    <row r="589">
      <c r="A589" s="1">
        <v>591.0</v>
      </c>
      <c r="B589" s="1">
        <v>3.0</v>
      </c>
      <c r="C589" s="1">
        <v>1.0</v>
      </c>
      <c r="D589" s="1">
        <v>593.0</v>
      </c>
    </row>
    <row r="590">
      <c r="A590" s="1">
        <v>592.0</v>
      </c>
      <c r="B590" s="1">
        <v>4.0</v>
      </c>
      <c r="C590" s="1">
        <v>1.0</v>
      </c>
      <c r="D590" s="1">
        <v>594.0</v>
      </c>
    </row>
    <row r="591">
      <c r="A591" s="1">
        <v>593.0</v>
      </c>
      <c r="B591" s="1">
        <v>3.0</v>
      </c>
      <c r="C591" s="1">
        <v>1.0</v>
      </c>
      <c r="D591" s="1">
        <v>595.0</v>
      </c>
    </row>
    <row r="592">
      <c r="A592" s="1">
        <v>594.0</v>
      </c>
      <c r="B592" s="1">
        <v>3.0</v>
      </c>
      <c r="C592" s="1">
        <v>1.0</v>
      </c>
      <c r="D592" s="1">
        <v>596.0</v>
      </c>
    </row>
    <row r="593">
      <c r="A593" s="1">
        <v>595.0</v>
      </c>
      <c r="B593" s="1">
        <v>4.0</v>
      </c>
      <c r="C593" s="1">
        <v>2.0</v>
      </c>
      <c r="D593" s="1">
        <v>597.0</v>
      </c>
    </row>
    <row r="594">
      <c r="A594" s="1">
        <v>596.0</v>
      </c>
      <c r="B594" s="1">
        <v>3.0</v>
      </c>
      <c r="C594" s="1">
        <v>1.0</v>
      </c>
      <c r="D594" s="1">
        <v>598.0</v>
      </c>
    </row>
    <row r="595">
      <c r="A595" s="1">
        <v>597.0</v>
      </c>
      <c r="B595" s="1">
        <v>1.0</v>
      </c>
      <c r="C595" s="1">
        <v>2.0</v>
      </c>
      <c r="D595" s="1">
        <v>599.0</v>
      </c>
    </row>
    <row r="596">
      <c r="A596" s="1">
        <v>598.0</v>
      </c>
      <c r="B596" s="1">
        <v>4.0</v>
      </c>
      <c r="C596" s="1">
        <v>1.0</v>
      </c>
      <c r="D596" s="1">
        <v>600.0</v>
      </c>
    </row>
    <row r="597">
      <c r="A597" s="1">
        <v>599.0</v>
      </c>
      <c r="B597" s="1">
        <v>5.0</v>
      </c>
      <c r="C597" s="1">
        <v>2.0</v>
      </c>
      <c r="D597" s="1">
        <v>601.0</v>
      </c>
    </row>
    <row r="598">
      <c r="A598" s="1">
        <v>600.0</v>
      </c>
      <c r="B598" s="1">
        <v>3.0</v>
      </c>
      <c r="C598" s="1">
        <v>1.0</v>
      </c>
      <c r="D598" s="1">
        <v>602.0</v>
      </c>
    </row>
    <row r="599">
      <c r="A599" s="1">
        <v>601.0</v>
      </c>
      <c r="B599" s="1">
        <v>3.0</v>
      </c>
      <c r="C599" s="1">
        <v>1.0</v>
      </c>
      <c r="D599" s="1">
        <v>603.0</v>
      </c>
    </row>
    <row r="600">
      <c r="A600" s="1">
        <v>602.0</v>
      </c>
      <c r="B600" s="1">
        <v>2.0</v>
      </c>
      <c r="C600" s="1">
        <v>1.0</v>
      </c>
      <c r="D600" s="1">
        <v>604.0</v>
      </c>
    </row>
    <row r="601">
      <c r="A601" s="1">
        <v>603.0</v>
      </c>
      <c r="B601" s="1">
        <v>2.0</v>
      </c>
      <c r="C601" s="1">
        <v>1.0</v>
      </c>
      <c r="D601" s="1">
        <v>605.0</v>
      </c>
    </row>
    <row r="602">
      <c r="A602" s="1">
        <v>604.0</v>
      </c>
      <c r="B602" s="1">
        <v>1.0</v>
      </c>
      <c r="C602" s="1">
        <v>1.0</v>
      </c>
      <c r="D602" s="1">
        <v>606.0</v>
      </c>
    </row>
    <row r="603">
      <c r="A603" s="1">
        <v>605.0</v>
      </c>
      <c r="B603" s="1">
        <v>4.0</v>
      </c>
      <c r="C603" s="1">
        <v>1.0</v>
      </c>
      <c r="D603" s="1">
        <v>607.0</v>
      </c>
    </row>
    <row r="604">
      <c r="A604" s="1">
        <v>606.0</v>
      </c>
      <c r="B604" s="1">
        <v>2.0</v>
      </c>
      <c r="C604" s="1">
        <v>1.0</v>
      </c>
      <c r="D604" s="1">
        <v>608.0</v>
      </c>
    </row>
    <row r="605">
      <c r="A605" s="1">
        <v>607.0</v>
      </c>
      <c r="B605" s="1">
        <v>1.0</v>
      </c>
      <c r="C605" s="1">
        <v>1.0</v>
      </c>
      <c r="D605" s="1">
        <v>609.0</v>
      </c>
    </row>
    <row r="606">
      <c r="A606" s="1">
        <v>608.0</v>
      </c>
      <c r="B606" s="1">
        <v>4.0</v>
      </c>
      <c r="C606" s="1">
        <v>2.0</v>
      </c>
      <c r="D606" s="1">
        <v>610.0</v>
      </c>
    </row>
    <row r="607">
      <c r="A607" s="1">
        <v>609.0</v>
      </c>
      <c r="B607" s="1">
        <v>3.0</v>
      </c>
      <c r="C607" s="1">
        <v>1.0</v>
      </c>
      <c r="D607" s="1">
        <v>611.0</v>
      </c>
    </row>
    <row r="608">
      <c r="A608" s="1">
        <v>610.0</v>
      </c>
      <c r="B608" s="1">
        <v>2.0</v>
      </c>
      <c r="C608" s="1">
        <v>1.0</v>
      </c>
      <c r="D608" s="1">
        <v>612.0</v>
      </c>
    </row>
    <row r="609">
      <c r="A609" s="1">
        <v>611.0</v>
      </c>
      <c r="B609" s="1">
        <v>2.0</v>
      </c>
      <c r="C609" s="1">
        <v>1.0</v>
      </c>
      <c r="D609" s="1">
        <v>613.0</v>
      </c>
    </row>
    <row r="610">
      <c r="A610" s="1">
        <v>612.0</v>
      </c>
      <c r="B610" s="1">
        <v>3.0</v>
      </c>
      <c r="C610" s="1">
        <v>1.0</v>
      </c>
      <c r="D610" s="1">
        <v>614.0</v>
      </c>
    </row>
    <row r="611">
      <c r="A611" s="1">
        <v>613.0</v>
      </c>
      <c r="B611" s="1">
        <v>3.0</v>
      </c>
      <c r="C611" s="1">
        <v>1.0</v>
      </c>
      <c r="D611" s="1">
        <v>615.0</v>
      </c>
    </row>
    <row r="612">
      <c r="A612" s="1">
        <v>614.0</v>
      </c>
      <c r="B612" s="1">
        <v>3.0</v>
      </c>
      <c r="C612" s="1">
        <v>2.0</v>
      </c>
      <c r="D612" s="1">
        <v>616.0</v>
      </c>
    </row>
    <row r="613">
      <c r="A613" s="1">
        <v>615.0</v>
      </c>
      <c r="B613" s="1">
        <v>4.0</v>
      </c>
      <c r="C613" s="1">
        <v>1.0</v>
      </c>
      <c r="D613" s="1">
        <v>617.0</v>
      </c>
    </row>
    <row r="614">
      <c r="A614" s="1">
        <v>616.0</v>
      </c>
      <c r="B614" s="1">
        <v>2.0</v>
      </c>
      <c r="C614" s="1">
        <v>1.0</v>
      </c>
      <c r="D614" s="1">
        <v>618.0</v>
      </c>
    </row>
    <row r="615">
      <c r="A615" s="1">
        <v>617.0</v>
      </c>
      <c r="B615" s="1">
        <v>1.0</v>
      </c>
      <c r="C615" s="1">
        <v>1.0</v>
      </c>
      <c r="D615" s="1">
        <v>619.0</v>
      </c>
    </row>
    <row r="616">
      <c r="A616" s="1">
        <v>618.0</v>
      </c>
      <c r="B616" s="1">
        <v>4.0</v>
      </c>
      <c r="C616" s="1">
        <v>2.0</v>
      </c>
      <c r="D616" s="1">
        <v>620.0</v>
      </c>
    </row>
    <row r="617">
      <c r="A617" s="1">
        <v>619.0</v>
      </c>
      <c r="B617" s="1">
        <v>2.0</v>
      </c>
      <c r="C617" s="1">
        <v>1.0</v>
      </c>
      <c r="D617" s="1">
        <v>621.0</v>
      </c>
    </row>
    <row r="618">
      <c r="A618" s="1">
        <v>620.0</v>
      </c>
      <c r="B618" s="1">
        <v>3.0</v>
      </c>
      <c r="C618" s="1">
        <v>1.0</v>
      </c>
      <c r="D618" s="1">
        <v>622.0</v>
      </c>
    </row>
    <row r="619">
      <c r="A619" s="1">
        <v>621.0</v>
      </c>
      <c r="B619" s="1">
        <v>1.0</v>
      </c>
      <c r="C619" s="1">
        <v>1.0</v>
      </c>
      <c r="D619" s="1">
        <v>623.0</v>
      </c>
    </row>
    <row r="620">
      <c r="A620" s="1">
        <v>622.0</v>
      </c>
      <c r="B620" s="1">
        <v>2.0</v>
      </c>
      <c r="C620" s="1">
        <v>2.0</v>
      </c>
      <c r="D620" s="1">
        <v>624.0</v>
      </c>
    </row>
    <row r="621">
      <c r="A621" s="1">
        <v>623.0</v>
      </c>
      <c r="B621" s="1">
        <v>3.0</v>
      </c>
      <c r="C621" s="1">
        <v>1.0</v>
      </c>
      <c r="D621" s="1">
        <v>625.0</v>
      </c>
    </row>
    <row r="622">
      <c r="A622" s="1">
        <v>624.0</v>
      </c>
      <c r="B622" s="1">
        <v>3.0</v>
      </c>
      <c r="C622" s="1">
        <v>1.0</v>
      </c>
      <c r="D622" s="1">
        <v>626.0</v>
      </c>
    </row>
    <row r="623">
      <c r="A623" s="1">
        <v>625.0</v>
      </c>
      <c r="B623" s="1">
        <v>3.0</v>
      </c>
      <c r="C623" s="1">
        <v>1.0</v>
      </c>
      <c r="D623" s="1">
        <v>627.0</v>
      </c>
    </row>
    <row r="624">
      <c r="A624" s="1">
        <v>626.0</v>
      </c>
      <c r="B624" s="1">
        <v>2.0</v>
      </c>
      <c r="C624" s="1">
        <v>2.0</v>
      </c>
      <c r="D624" s="1">
        <v>628.0</v>
      </c>
    </row>
    <row r="625">
      <c r="A625" s="1">
        <v>627.0</v>
      </c>
      <c r="B625" s="1">
        <v>3.0</v>
      </c>
      <c r="C625" s="1">
        <v>1.0</v>
      </c>
      <c r="D625" s="1">
        <v>629.0</v>
      </c>
    </row>
    <row r="626">
      <c r="A626" s="1">
        <v>628.0</v>
      </c>
      <c r="B626" s="1">
        <v>3.0</v>
      </c>
      <c r="C626" s="1">
        <v>2.0</v>
      </c>
      <c r="D626" s="1">
        <v>630.0</v>
      </c>
    </row>
    <row r="627">
      <c r="A627" s="1">
        <v>629.0</v>
      </c>
      <c r="B627" s="1">
        <v>4.0</v>
      </c>
      <c r="C627" s="1">
        <v>2.0</v>
      </c>
      <c r="D627" s="1">
        <v>631.0</v>
      </c>
    </row>
    <row r="628">
      <c r="A628" s="1">
        <v>630.0</v>
      </c>
      <c r="B628" s="1">
        <v>2.0</v>
      </c>
      <c r="C628" s="1">
        <v>1.0</v>
      </c>
      <c r="D628" s="1">
        <v>632.0</v>
      </c>
    </row>
    <row r="629">
      <c r="A629" s="1">
        <v>631.0</v>
      </c>
      <c r="B629" s="1">
        <v>1.0</v>
      </c>
      <c r="C629" s="1">
        <v>1.0</v>
      </c>
      <c r="D629" s="1">
        <v>633.0</v>
      </c>
    </row>
    <row r="630">
      <c r="A630" s="1">
        <v>632.0</v>
      </c>
      <c r="B630" s="1">
        <v>2.0</v>
      </c>
      <c r="C630" s="1">
        <v>1.0</v>
      </c>
      <c r="D630" s="1">
        <v>634.0</v>
      </c>
    </row>
    <row r="631">
      <c r="A631" s="1">
        <v>633.0</v>
      </c>
      <c r="B631" s="1">
        <v>2.0</v>
      </c>
      <c r="C631" s="1">
        <v>1.0</v>
      </c>
      <c r="D631" s="1">
        <v>635.0</v>
      </c>
    </row>
    <row r="632">
      <c r="A632" s="1">
        <v>634.0</v>
      </c>
      <c r="B632" s="1">
        <v>1.0</v>
      </c>
      <c r="C632" s="1">
        <v>1.0</v>
      </c>
      <c r="D632" s="1">
        <v>636.0</v>
      </c>
    </row>
    <row r="633">
      <c r="A633" s="1">
        <v>635.0</v>
      </c>
      <c r="B633" s="1">
        <v>4.0</v>
      </c>
      <c r="C633" s="1">
        <v>2.0</v>
      </c>
      <c r="D633" s="1">
        <v>637.0</v>
      </c>
    </row>
    <row r="634">
      <c r="A634" s="1">
        <v>636.0</v>
      </c>
      <c r="B634" s="1">
        <v>5.0</v>
      </c>
      <c r="C634" s="1">
        <v>2.0</v>
      </c>
      <c r="D634" s="1">
        <v>638.0</v>
      </c>
    </row>
    <row r="635">
      <c r="A635" s="1">
        <v>637.0</v>
      </c>
      <c r="B635" s="1">
        <v>2.0</v>
      </c>
      <c r="C635" s="1">
        <v>2.0</v>
      </c>
      <c r="D635" s="1">
        <v>639.0</v>
      </c>
    </row>
    <row r="636">
      <c r="A636" s="1">
        <v>638.0</v>
      </c>
      <c r="B636" s="1">
        <v>2.0</v>
      </c>
      <c r="C636" s="1">
        <v>2.0</v>
      </c>
      <c r="D636" s="1">
        <v>640.0</v>
      </c>
    </row>
    <row r="637">
      <c r="A637" s="1">
        <v>639.0</v>
      </c>
      <c r="B637" s="1">
        <v>4.0</v>
      </c>
      <c r="C637" s="1">
        <v>1.0</v>
      </c>
      <c r="D637" s="1">
        <v>641.0</v>
      </c>
    </row>
    <row r="638">
      <c r="A638" s="1">
        <v>640.0</v>
      </c>
      <c r="B638" s="1">
        <v>2.0</v>
      </c>
      <c r="C638" s="1">
        <v>1.0</v>
      </c>
      <c r="D638" s="1">
        <v>642.0</v>
      </c>
    </row>
    <row r="639">
      <c r="A639" s="1">
        <v>641.0</v>
      </c>
      <c r="B639" s="1">
        <v>4.0</v>
      </c>
      <c r="C639" s="1">
        <v>2.0</v>
      </c>
      <c r="D639" s="1">
        <v>643.0</v>
      </c>
    </row>
    <row r="640">
      <c r="A640" s="1">
        <v>642.0</v>
      </c>
      <c r="B640" s="1">
        <v>2.0</v>
      </c>
      <c r="C640" s="1">
        <v>1.0</v>
      </c>
      <c r="D640" s="1">
        <v>644.0</v>
      </c>
    </row>
    <row r="641">
      <c r="A641" s="1">
        <v>643.0</v>
      </c>
      <c r="B641" s="1">
        <v>5.0</v>
      </c>
      <c r="C641" s="1">
        <v>2.0</v>
      </c>
      <c r="D641" s="1">
        <v>645.0</v>
      </c>
    </row>
    <row r="642">
      <c r="A642" s="1">
        <v>644.0</v>
      </c>
      <c r="B642" s="1">
        <v>2.0</v>
      </c>
      <c r="C642" s="1">
        <v>1.0</v>
      </c>
      <c r="D642" s="1">
        <v>646.0</v>
      </c>
    </row>
    <row r="643">
      <c r="A643" s="1">
        <v>645.0</v>
      </c>
      <c r="B643" s="1">
        <v>1.0</v>
      </c>
      <c r="C643" s="1">
        <v>1.0</v>
      </c>
      <c r="D643" s="1">
        <v>647.0</v>
      </c>
    </row>
    <row r="644">
      <c r="A644" s="1">
        <v>646.0</v>
      </c>
      <c r="B644" s="1">
        <v>1.0</v>
      </c>
      <c r="C644" s="1">
        <v>2.0</v>
      </c>
      <c r="D644" s="1">
        <v>648.0</v>
      </c>
    </row>
    <row r="645">
      <c r="A645" s="1">
        <v>647.0</v>
      </c>
      <c r="B645" s="1">
        <v>3.0</v>
      </c>
      <c r="C645" s="1">
        <v>1.0</v>
      </c>
      <c r="D645" s="1">
        <v>649.0</v>
      </c>
    </row>
    <row r="646">
      <c r="A646" s="1">
        <v>648.0</v>
      </c>
      <c r="B646" s="1">
        <v>2.0</v>
      </c>
      <c r="C646" s="1">
        <v>1.0</v>
      </c>
      <c r="D646" s="1">
        <v>650.0</v>
      </c>
    </row>
    <row r="647">
      <c r="A647" s="1">
        <v>649.0</v>
      </c>
      <c r="B647" s="1">
        <v>2.0</v>
      </c>
      <c r="C647" s="1">
        <v>2.0</v>
      </c>
      <c r="D647" s="1">
        <v>651.0</v>
      </c>
    </row>
    <row r="648">
      <c r="A648" s="1">
        <v>650.0</v>
      </c>
      <c r="B648" s="1">
        <v>1.0</v>
      </c>
      <c r="C648" s="1">
        <v>1.0</v>
      </c>
      <c r="D648" s="1">
        <v>652.0</v>
      </c>
    </row>
    <row r="649">
      <c r="A649" s="1">
        <v>651.0</v>
      </c>
      <c r="B649" s="1">
        <v>2.0</v>
      </c>
      <c r="C649" s="1">
        <v>1.0</v>
      </c>
      <c r="D649" s="1">
        <v>653.0</v>
      </c>
    </row>
    <row r="650">
      <c r="A650" s="1">
        <v>652.0</v>
      </c>
      <c r="B650" s="1">
        <v>3.0</v>
      </c>
      <c r="C650" s="1">
        <v>1.0</v>
      </c>
      <c r="D650" s="1">
        <v>654.0</v>
      </c>
    </row>
    <row r="651">
      <c r="A651" s="1">
        <v>653.0</v>
      </c>
      <c r="B651" s="1">
        <v>3.0</v>
      </c>
      <c r="C651" s="1">
        <v>2.0</v>
      </c>
      <c r="D651" s="1">
        <v>655.0</v>
      </c>
    </row>
    <row r="652">
      <c r="A652" s="1">
        <v>654.0</v>
      </c>
      <c r="B652" s="1">
        <v>3.0</v>
      </c>
      <c r="C652" s="1">
        <v>1.0</v>
      </c>
      <c r="D652" s="1">
        <v>656.0</v>
      </c>
    </row>
    <row r="653">
      <c r="A653" s="1">
        <v>655.0</v>
      </c>
      <c r="B653" s="1">
        <v>4.0</v>
      </c>
      <c r="C653" s="1">
        <v>2.0</v>
      </c>
      <c r="D653" s="1">
        <v>657.0</v>
      </c>
    </row>
    <row r="654">
      <c r="A654" s="1">
        <v>656.0</v>
      </c>
      <c r="B654" s="1">
        <v>1.0</v>
      </c>
      <c r="C654" s="1">
        <v>1.0</v>
      </c>
      <c r="D654" s="1">
        <v>658.0</v>
      </c>
    </row>
    <row r="655">
      <c r="A655" s="1">
        <v>657.0</v>
      </c>
      <c r="B655" s="1">
        <v>2.0</v>
      </c>
      <c r="C655" s="1">
        <v>1.0</v>
      </c>
      <c r="D655" s="1">
        <v>659.0</v>
      </c>
    </row>
    <row r="656">
      <c r="A656" s="1">
        <v>658.0</v>
      </c>
      <c r="B656" s="1">
        <v>2.0</v>
      </c>
      <c r="C656" s="1">
        <v>2.0</v>
      </c>
      <c r="D656" s="1">
        <v>660.0</v>
      </c>
    </row>
    <row r="657">
      <c r="A657" s="1">
        <v>659.0</v>
      </c>
      <c r="B657" s="1">
        <v>5.0</v>
      </c>
      <c r="C657" s="1">
        <v>1.0</v>
      </c>
      <c r="D657" s="1">
        <v>661.0</v>
      </c>
    </row>
    <row r="658">
      <c r="A658" s="1">
        <v>660.0</v>
      </c>
      <c r="B658" s="1">
        <v>4.0</v>
      </c>
      <c r="C658" s="1">
        <v>1.0</v>
      </c>
      <c r="D658" s="1">
        <v>662.0</v>
      </c>
    </row>
    <row r="659">
      <c r="A659" s="1">
        <v>661.0</v>
      </c>
      <c r="B659" s="1">
        <v>5.0</v>
      </c>
      <c r="C659" s="1">
        <v>1.0</v>
      </c>
      <c r="D659" s="1">
        <v>663.0</v>
      </c>
    </row>
    <row r="660">
      <c r="A660" s="1">
        <v>662.0</v>
      </c>
      <c r="B660" s="1">
        <v>3.0</v>
      </c>
      <c r="C660" s="1">
        <v>2.0</v>
      </c>
      <c r="D660" s="1">
        <v>664.0</v>
      </c>
    </row>
    <row r="661">
      <c r="A661" s="1">
        <v>663.0</v>
      </c>
      <c r="B661" s="1">
        <v>1.0</v>
      </c>
      <c r="C661" s="1">
        <v>2.0</v>
      </c>
      <c r="D661" s="1">
        <v>665.0</v>
      </c>
    </row>
    <row r="662">
      <c r="A662" s="1">
        <v>664.0</v>
      </c>
      <c r="B662" s="1">
        <v>4.0</v>
      </c>
      <c r="C662" s="1">
        <v>2.0</v>
      </c>
      <c r="D662" s="1">
        <v>666.0</v>
      </c>
    </row>
    <row r="663">
      <c r="A663" s="1">
        <v>665.0</v>
      </c>
      <c r="B663" s="1">
        <v>3.0</v>
      </c>
      <c r="C663" s="1">
        <v>1.0</v>
      </c>
      <c r="D663" s="1">
        <v>667.0</v>
      </c>
    </row>
    <row r="664">
      <c r="A664" s="1">
        <v>666.0</v>
      </c>
      <c r="B664" s="1">
        <v>1.0</v>
      </c>
      <c r="C664" s="1">
        <v>1.0</v>
      </c>
      <c r="D664" s="1">
        <v>668.0</v>
      </c>
    </row>
    <row r="665">
      <c r="A665" s="1">
        <v>667.0</v>
      </c>
      <c r="B665" s="1">
        <v>2.0</v>
      </c>
      <c r="C665" s="1">
        <v>2.0</v>
      </c>
      <c r="D665" s="1">
        <v>669.0</v>
      </c>
    </row>
    <row r="666">
      <c r="A666" s="1">
        <v>668.0</v>
      </c>
      <c r="B666" s="1">
        <v>4.0</v>
      </c>
      <c r="C666" s="1">
        <v>1.0</v>
      </c>
      <c r="D666" s="1">
        <v>670.0</v>
      </c>
    </row>
    <row r="667">
      <c r="A667" s="1">
        <v>669.0</v>
      </c>
      <c r="B667" s="1">
        <v>3.0</v>
      </c>
      <c r="C667" s="1">
        <v>2.0</v>
      </c>
      <c r="D667" s="1">
        <v>671.0</v>
      </c>
    </row>
    <row r="668">
      <c r="A668" s="1">
        <v>670.0</v>
      </c>
      <c r="B668" s="1">
        <v>3.0</v>
      </c>
      <c r="C668" s="1">
        <v>2.0</v>
      </c>
      <c r="D668" s="1">
        <v>672.0</v>
      </c>
    </row>
    <row r="669">
      <c r="A669" s="1">
        <v>671.0</v>
      </c>
      <c r="B669" s="1">
        <v>4.0</v>
      </c>
      <c r="C669" s="1">
        <v>2.0</v>
      </c>
      <c r="D669" s="1">
        <v>673.0</v>
      </c>
    </row>
    <row r="670">
      <c r="A670" s="1">
        <v>673.0</v>
      </c>
      <c r="B670" s="1">
        <v>2.0</v>
      </c>
      <c r="C670" s="1">
        <v>1.0</v>
      </c>
      <c r="D670" s="1">
        <v>675.0</v>
      </c>
    </row>
    <row r="671">
      <c r="A671" s="1">
        <v>674.0</v>
      </c>
      <c r="B671" s="1">
        <v>5.0</v>
      </c>
      <c r="C671" s="1">
        <v>1.0</v>
      </c>
      <c r="D671" s="1">
        <v>676.0</v>
      </c>
    </row>
    <row r="672">
      <c r="A672" s="1">
        <v>675.0</v>
      </c>
      <c r="B672" s="1">
        <v>3.0</v>
      </c>
      <c r="C672" s="1">
        <v>2.0</v>
      </c>
      <c r="D672" s="1">
        <v>677.0</v>
      </c>
    </row>
    <row r="673">
      <c r="A673" s="1">
        <v>676.0</v>
      </c>
      <c r="B673" s="1">
        <v>4.0</v>
      </c>
      <c r="C673" s="1">
        <v>2.0</v>
      </c>
      <c r="D673" s="1">
        <v>678.0</v>
      </c>
    </row>
    <row r="674">
      <c r="A674" s="1">
        <v>677.0</v>
      </c>
      <c r="B674" s="1">
        <v>5.0</v>
      </c>
      <c r="C674" s="1">
        <v>1.0</v>
      </c>
      <c r="D674" s="1">
        <v>679.0</v>
      </c>
    </row>
    <row r="675">
      <c r="A675" s="1">
        <v>678.0</v>
      </c>
      <c r="B675" s="1">
        <v>3.0</v>
      </c>
      <c r="C675" s="1">
        <v>1.0</v>
      </c>
      <c r="D675" s="1">
        <v>680.0</v>
      </c>
    </row>
    <row r="676">
      <c r="A676" s="1">
        <v>679.0</v>
      </c>
      <c r="B676" s="1">
        <v>1.0</v>
      </c>
      <c r="C676" s="1">
        <v>1.0</v>
      </c>
      <c r="D676" s="1">
        <v>681.0</v>
      </c>
    </row>
    <row r="677">
      <c r="A677" s="1">
        <v>680.0</v>
      </c>
      <c r="B677" s="1">
        <v>4.0</v>
      </c>
      <c r="C677" s="1">
        <v>2.0</v>
      </c>
      <c r="D677" s="1">
        <v>682.0</v>
      </c>
    </row>
    <row r="678">
      <c r="A678" s="1">
        <v>681.0</v>
      </c>
      <c r="B678" s="1">
        <v>4.0</v>
      </c>
      <c r="C678" s="1">
        <v>1.0</v>
      </c>
      <c r="D678" s="1">
        <v>683.0</v>
      </c>
    </row>
    <row r="679">
      <c r="A679" s="1">
        <v>682.0</v>
      </c>
      <c r="B679" s="1">
        <v>3.0</v>
      </c>
      <c r="C679" s="1">
        <v>1.0</v>
      </c>
      <c r="D679" s="1">
        <v>684.0</v>
      </c>
    </row>
    <row r="680">
      <c r="A680" s="1">
        <v>683.0</v>
      </c>
      <c r="B680" s="1">
        <v>2.0</v>
      </c>
      <c r="C680" s="1">
        <v>1.0</v>
      </c>
      <c r="D680" s="1">
        <v>685.0</v>
      </c>
    </row>
    <row r="681">
      <c r="A681" s="1">
        <v>684.0</v>
      </c>
      <c r="B681" s="1">
        <v>1.0</v>
      </c>
      <c r="C681" s="1">
        <v>1.0</v>
      </c>
      <c r="D681" s="1">
        <v>686.0</v>
      </c>
    </row>
    <row r="682">
      <c r="A682" s="1">
        <v>685.0</v>
      </c>
      <c r="B682" s="1">
        <v>1.0</v>
      </c>
      <c r="C682" s="1">
        <v>2.0</v>
      </c>
      <c r="D682" s="1">
        <v>687.0</v>
      </c>
    </row>
    <row r="683">
      <c r="A683" s="1">
        <v>686.0</v>
      </c>
      <c r="B683" s="1">
        <v>3.0</v>
      </c>
      <c r="C683" s="1">
        <v>2.0</v>
      </c>
      <c r="D683" s="1">
        <v>688.0</v>
      </c>
    </row>
    <row r="684">
      <c r="A684" s="1">
        <v>687.0</v>
      </c>
      <c r="B684" s="1">
        <v>5.0</v>
      </c>
      <c r="C684" s="1">
        <v>2.0</v>
      </c>
      <c r="D684" s="1">
        <v>689.0</v>
      </c>
    </row>
    <row r="685">
      <c r="A685" s="1">
        <v>688.0</v>
      </c>
      <c r="B685" s="1">
        <v>3.0</v>
      </c>
      <c r="C685" s="1">
        <v>1.0</v>
      </c>
      <c r="D685" s="1">
        <v>690.0</v>
      </c>
    </row>
    <row r="686">
      <c r="A686" s="1">
        <v>689.0</v>
      </c>
      <c r="B686" s="1">
        <v>2.0</v>
      </c>
      <c r="C686" s="1">
        <v>1.0</v>
      </c>
      <c r="D686" s="1">
        <v>691.0</v>
      </c>
    </row>
    <row r="687">
      <c r="A687" s="1">
        <v>690.0</v>
      </c>
      <c r="B687" s="1">
        <v>2.0</v>
      </c>
      <c r="C687" s="1">
        <v>1.0</v>
      </c>
      <c r="D687" s="1">
        <v>692.0</v>
      </c>
    </row>
    <row r="688">
      <c r="A688" s="1">
        <v>691.0</v>
      </c>
      <c r="B688" s="1">
        <v>3.0</v>
      </c>
      <c r="C688" s="1">
        <v>1.0</v>
      </c>
      <c r="D688" s="1">
        <v>693.0</v>
      </c>
    </row>
    <row r="689">
      <c r="A689" s="1">
        <v>692.0</v>
      </c>
      <c r="B689" s="1">
        <v>1.0</v>
      </c>
      <c r="C689" s="1">
        <v>1.0</v>
      </c>
      <c r="D689" s="1">
        <v>694.0</v>
      </c>
    </row>
    <row r="690">
      <c r="A690" s="1">
        <v>693.0</v>
      </c>
      <c r="B690" s="1">
        <v>3.0</v>
      </c>
      <c r="C690" s="1">
        <v>1.0</v>
      </c>
      <c r="D690" s="1">
        <v>695.0</v>
      </c>
    </row>
    <row r="691">
      <c r="A691" s="1">
        <v>694.0</v>
      </c>
      <c r="B691" s="1">
        <v>3.0</v>
      </c>
      <c r="C691" s="1">
        <v>1.0</v>
      </c>
      <c r="D691" s="1">
        <v>696.0</v>
      </c>
    </row>
    <row r="692">
      <c r="A692" s="1">
        <v>695.0</v>
      </c>
      <c r="B692" s="1">
        <v>3.0</v>
      </c>
      <c r="C692" s="1">
        <v>1.0</v>
      </c>
      <c r="D692" s="1">
        <v>697.0</v>
      </c>
    </row>
    <row r="693">
      <c r="A693" s="1">
        <v>696.0</v>
      </c>
      <c r="B693" s="1">
        <v>1.0</v>
      </c>
      <c r="C693" s="1">
        <v>1.0</v>
      </c>
      <c r="D693" s="1">
        <v>698.0</v>
      </c>
    </row>
    <row r="694">
      <c r="A694" s="1">
        <v>697.0</v>
      </c>
      <c r="B694" s="1">
        <v>3.0</v>
      </c>
      <c r="C694" s="1">
        <v>1.0</v>
      </c>
      <c r="D694" s="1">
        <v>699.0</v>
      </c>
    </row>
    <row r="695">
      <c r="A695" s="1">
        <v>698.0</v>
      </c>
      <c r="B695" s="1">
        <v>5.0</v>
      </c>
      <c r="C695" s="1">
        <v>1.0</v>
      </c>
      <c r="D695" s="1">
        <v>700.0</v>
      </c>
    </row>
    <row r="696">
      <c r="A696" s="1">
        <v>699.0</v>
      </c>
      <c r="B696" s="1">
        <v>3.0</v>
      </c>
      <c r="C696" s="1">
        <v>1.0</v>
      </c>
      <c r="D696" s="1">
        <v>701.0</v>
      </c>
    </row>
    <row r="697">
      <c r="A697" s="1">
        <v>700.0</v>
      </c>
      <c r="B697" s="1">
        <v>3.0</v>
      </c>
      <c r="C697" s="1">
        <v>1.0</v>
      </c>
      <c r="D697" s="1">
        <v>702.0</v>
      </c>
    </row>
    <row r="698">
      <c r="A698" s="1">
        <v>701.0</v>
      </c>
      <c r="B698" s="1">
        <v>1.0</v>
      </c>
      <c r="C698" s="1">
        <v>2.0</v>
      </c>
      <c r="D698" s="1">
        <v>703.0</v>
      </c>
    </row>
    <row r="699">
      <c r="A699" s="1">
        <v>702.0</v>
      </c>
      <c r="B699" s="1">
        <v>3.0</v>
      </c>
      <c r="C699" s="1">
        <v>1.0</v>
      </c>
      <c r="D699" s="1">
        <v>704.0</v>
      </c>
    </row>
    <row r="700">
      <c r="A700" s="1">
        <v>703.0</v>
      </c>
      <c r="B700" s="1">
        <v>3.0</v>
      </c>
      <c r="C700" s="1">
        <v>2.0</v>
      </c>
      <c r="D700" s="1">
        <v>705.0</v>
      </c>
    </row>
    <row r="701">
      <c r="A701" s="1">
        <v>704.0</v>
      </c>
      <c r="B701" s="1">
        <v>5.0</v>
      </c>
      <c r="C701" s="1">
        <v>1.0</v>
      </c>
      <c r="D701" s="1">
        <v>706.0</v>
      </c>
    </row>
    <row r="702">
      <c r="A702" s="1">
        <v>705.0</v>
      </c>
      <c r="B702" s="1">
        <v>2.0</v>
      </c>
      <c r="C702" s="1">
        <v>1.0</v>
      </c>
      <c r="D702" s="1">
        <v>707.0</v>
      </c>
    </row>
    <row r="703">
      <c r="A703" s="1">
        <v>706.0</v>
      </c>
      <c r="B703" s="1">
        <v>2.0</v>
      </c>
      <c r="C703" s="1">
        <v>1.0</v>
      </c>
      <c r="D703" s="1">
        <v>708.0</v>
      </c>
    </row>
    <row r="704">
      <c r="A704" s="1">
        <v>707.0</v>
      </c>
      <c r="B704" s="1">
        <v>1.0</v>
      </c>
      <c r="C704" s="1">
        <v>1.0</v>
      </c>
      <c r="D704" s="1">
        <v>709.0</v>
      </c>
    </row>
    <row r="705">
      <c r="A705" s="1">
        <v>708.0</v>
      </c>
      <c r="B705" s="1">
        <v>3.0</v>
      </c>
      <c r="C705" s="1">
        <v>1.0</v>
      </c>
      <c r="D705" s="1">
        <v>710.0</v>
      </c>
    </row>
    <row r="706">
      <c r="A706" s="1">
        <v>709.0</v>
      </c>
      <c r="B706" s="1">
        <v>3.0</v>
      </c>
      <c r="C706" s="1">
        <v>1.0</v>
      </c>
      <c r="D706" s="1">
        <v>711.0</v>
      </c>
    </row>
    <row r="707">
      <c r="A707" s="1">
        <v>710.0</v>
      </c>
      <c r="B707" s="1">
        <v>4.0</v>
      </c>
      <c r="C707" s="1">
        <v>1.0</v>
      </c>
      <c r="D707" s="1">
        <v>712.0</v>
      </c>
    </row>
    <row r="708">
      <c r="A708" s="1">
        <v>711.0</v>
      </c>
      <c r="B708" s="1">
        <v>1.0</v>
      </c>
      <c r="C708" s="1">
        <v>2.0</v>
      </c>
      <c r="D708" s="1">
        <v>713.0</v>
      </c>
    </row>
    <row r="709">
      <c r="A709" s="1">
        <v>712.0</v>
      </c>
      <c r="B709" s="1">
        <v>5.0</v>
      </c>
      <c r="C709" s="1">
        <v>1.0</v>
      </c>
      <c r="D709" s="1">
        <v>714.0</v>
      </c>
    </row>
    <row r="710">
      <c r="A710" s="1">
        <v>713.0</v>
      </c>
      <c r="B710" s="1">
        <v>3.0</v>
      </c>
      <c r="C710" s="1">
        <v>1.0</v>
      </c>
      <c r="D710" s="1">
        <v>715.0</v>
      </c>
    </row>
    <row r="711">
      <c r="A711" s="1">
        <v>714.0</v>
      </c>
      <c r="B711" s="1">
        <v>4.0</v>
      </c>
      <c r="C711" s="1">
        <v>1.0</v>
      </c>
      <c r="D711" s="1">
        <v>716.0</v>
      </c>
    </row>
    <row r="712">
      <c r="A712" s="1">
        <v>715.0</v>
      </c>
      <c r="B712" s="1">
        <v>3.0</v>
      </c>
      <c r="C712" s="1">
        <v>1.0</v>
      </c>
      <c r="D712" s="1">
        <v>717.0</v>
      </c>
    </row>
    <row r="713">
      <c r="A713" s="1">
        <v>716.0</v>
      </c>
      <c r="B713" s="1">
        <v>2.0</v>
      </c>
      <c r="C713" s="1">
        <v>1.0</v>
      </c>
      <c r="D713" s="1">
        <v>718.0</v>
      </c>
    </row>
    <row r="714">
      <c r="A714" s="1">
        <v>717.0</v>
      </c>
      <c r="B714" s="1">
        <v>3.0</v>
      </c>
      <c r="C714" s="1">
        <v>2.0</v>
      </c>
      <c r="D714" s="1">
        <v>719.0</v>
      </c>
    </row>
    <row r="715">
      <c r="A715" s="1">
        <v>718.0</v>
      </c>
      <c r="B715" s="1">
        <v>2.0</v>
      </c>
      <c r="C715" s="1">
        <v>1.0</v>
      </c>
      <c r="D715" s="1">
        <v>720.0</v>
      </c>
    </row>
    <row r="716">
      <c r="A716" s="1">
        <v>719.0</v>
      </c>
      <c r="B716" s="1">
        <v>3.0</v>
      </c>
      <c r="C716" s="1">
        <v>2.0</v>
      </c>
      <c r="D716" s="1">
        <v>721.0</v>
      </c>
    </row>
    <row r="717">
      <c r="A717" s="1">
        <v>720.0</v>
      </c>
      <c r="B717" s="1">
        <v>3.0</v>
      </c>
      <c r="C717" s="1">
        <v>1.0</v>
      </c>
      <c r="D717" s="1">
        <v>722.0</v>
      </c>
    </row>
    <row r="718">
      <c r="A718" s="1">
        <v>721.0</v>
      </c>
      <c r="B718" s="1">
        <v>3.0</v>
      </c>
      <c r="C718" s="1">
        <v>2.0</v>
      </c>
      <c r="D718" s="1">
        <v>723.0</v>
      </c>
    </row>
    <row r="719">
      <c r="A719" s="1">
        <v>722.0</v>
      </c>
      <c r="B719" s="1">
        <v>1.0</v>
      </c>
      <c r="C719" s="1">
        <v>2.0</v>
      </c>
      <c r="D719" s="1">
        <v>724.0</v>
      </c>
    </row>
    <row r="720">
      <c r="A720" s="1">
        <v>723.0</v>
      </c>
      <c r="B720" s="1">
        <v>3.0</v>
      </c>
      <c r="C720" s="1">
        <v>1.0</v>
      </c>
      <c r="D720" s="1">
        <v>725.0</v>
      </c>
    </row>
    <row r="721">
      <c r="A721" s="1">
        <v>724.0</v>
      </c>
      <c r="B721" s="1">
        <v>2.0</v>
      </c>
      <c r="C721" s="1">
        <v>2.0</v>
      </c>
      <c r="D721" s="1">
        <v>726.0</v>
      </c>
    </row>
    <row r="722">
      <c r="A722" s="1">
        <v>725.0</v>
      </c>
      <c r="B722" s="1">
        <v>2.0</v>
      </c>
      <c r="C722" s="1">
        <v>2.0</v>
      </c>
      <c r="D722" s="1">
        <v>727.0</v>
      </c>
    </row>
    <row r="723">
      <c r="A723" s="1">
        <v>726.0</v>
      </c>
      <c r="B723" s="1">
        <v>3.0</v>
      </c>
      <c r="C723" s="1">
        <v>2.0</v>
      </c>
      <c r="D723" s="1">
        <v>728.0</v>
      </c>
    </row>
    <row r="724">
      <c r="A724" s="1">
        <v>727.0</v>
      </c>
      <c r="B724" s="1">
        <v>3.0</v>
      </c>
      <c r="C724" s="1">
        <v>2.0</v>
      </c>
      <c r="D724" s="1">
        <v>729.0</v>
      </c>
    </row>
    <row r="725">
      <c r="A725" s="1">
        <v>728.0</v>
      </c>
      <c r="B725" s="1">
        <v>3.0</v>
      </c>
      <c r="C725" s="1">
        <v>2.0</v>
      </c>
      <c r="D725" s="1">
        <v>730.0</v>
      </c>
    </row>
    <row r="726">
      <c r="A726" s="1">
        <v>729.0</v>
      </c>
      <c r="B726" s="1">
        <v>3.0</v>
      </c>
      <c r="C726" s="1">
        <v>1.0</v>
      </c>
      <c r="D726" s="1">
        <v>731.0</v>
      </c>
    </row>
    <row r="727">
      <c r="A727" s="1">
        <v>730.0</v>
      </c>
      <c r="B727" s="1">
        <v>2.0</v>
      </c>
      <c r="C727" s="1">
        <v>2.0</v>
      </c>
      <c r="D727" s="1">
        <v>732.0</v>
      </c>
    </row>
    <row r="728">
      <c r="A728" s="1">
        <v>731.0</v>
      </c>
      <c r="B728" s="1">
        <v>3.0</v>
      </c>
      <c r="C728" s="1">
        <v>1.0</v>
      </c>
      <c r="D728" s="1">
        <v>733.0</v>
      </c>
    </row>
    <row r="729">
      <c r="A729" s="1">
        <v>732.0</v>
      </c>
      <c r="B729" s="1">
        <v>3.0</v>
      </c>
      <c r="C729" s="1">
        <v>1.0</v>
      </c>
      <c r="D729" s="1">
        <v>734.0</v>
      </c>
    </row>
    <row r="730">
      <c r="A730" s="1">
        <v>733.0</v>
      </c>
      <c r="B730" s="1">
        <v>4.0</v>
      </c>
      <c r="C730" s="1">
        <v>1.0</v>
      </c>
      <c r="D730" s="1">
        <v>735.0</v>
      </c>
    </row>
    <row r="731">
      <c r="A731" s="1">
        <v>734.0</v>
      </c>
      <c r="B731" s="1">
        <v>3.0</v>
      </c>
      <c r="C731" s="1">
        <v>1.0</v>
      </c>
      <c r="D731" s="1">
        <v>736.0</v>
      </c>
    </row>
    <row r="732">
      <c r="A732" s="1">
        <v>735.0</v>
      </c>
      <c r="B732" s="1">
        <v>1.0</v>
      </c>
      <c r="C732" s="1">
        <v>1.0</v>
      </c>
      <c r="D732" s="1">
        <v>737.0</v>
      </c>
    </row>
    <row r="733">
      <c r="A733" s="1">
        <v>736.0</v>
      </c>
      <c r="B733" s="1">
        <v>2.0</v>
      </c>
      <c r="C733" s="1">
        <v>1.0</v>
      </c>
      <c r="D733" s="1">
        <v>738.0</v>
      </c>
    </row>
    <row r="734">
      <c r="A734" s="1">
        <v>737.0</v>
      </c>
      <c r="B734" s="1">
        <v>2.0</v>
      </c>
      <c r="C734" s="1">
        <v>1.0</v>
      </c>
      <c r="D734" s="1">
        <v>739.0</v>
      </c>
    </row>
    <row r="735">
      <c r="A735" s="1">
        <v>738.0</v>
      </c>
      <c r="B735" s="1">
        <v>3.0</v>
      </c>
      <c r="C735" s="1">
        <v>1.0</v>
      </c>
      <c r="D735" s="1">
        <v>740.0</v>
      </c>
    </row>
    <row r="736">
      <c r="A736" s="1">
        <v>739.0</v>
      </c>
      <c r="B736" s="1">
        <v>2.0</v>
      </c>
      <c r="C736" s="1">
        <v>1.0</v>
      </c>
      <c r="D736" s="1">
        <v>741.0</v>
      </c>
    </row>
    <row r="737">
      <c r="A737" s="1">
        <v>740.0</v>
      </c>
      <c r="B737" s="1">
        <v>2.0</v>
      </c>
      <c r="C737" s="1">
        <v>1.0</v>
      </c>
      <c r="D737" s="1">
        <v>742.0</v>
      </c>
    </row>
    <row r="738">
      <c r="A738" s="1">
        <v>741.0</v>
      </c>
      <c r="B738" s="1">
        <v>2.0</v>
      </c>
      <c r="C738" s="1">
        <v>1.0</v>
      </c>
      <c r="D738" s="1">
        <v>743.0</v>
      </c>
    </row>
    <row r="739">
      <c r="A739" s="1">
        <v>742.0</v>
      </c>
      <c r="B739" s="1">
        <v>3.0</v>
      </c>
      <c r="C739" s="1">
        <v>2.0</v>
      </c>
      <c r="D739" s="1">
        <v>744.0</v>
      </c>
    </row>
    <row r="740">
      <c r="A740" s="1">
        <v>743.0</v>
      </c>
      <c r="B740" s="1">
        <v>2.0</v>
      </c>
      <c r="C740" s="1">
        <v>1.0</v>
      </c>
      <c r="D740" s="1">
        <v>745.0</v>
      </c>
    </row>
    <row r="741">
      <c r="A741" s="1">
        <v>744.0</v>
      </c>
      <c r="B741" s="1">
        <v>3.0</v>
      </c>
      <c r="C741" s="1">
        <v>2.0</v>
      </c>
      <c r="D741" s="1">
        <v>746.0</v>
      </c>
    </row>
    <row r="742">
      <c r="A742" s="1">
        <v>745.0</v>
      </c>
      <c r="B742" s="1">
        <v>2.0</v>
      </c>
      <c r="C742" s="1">
        <v>1.0</v>
      </c>
      <c r="D742" s="1">
        <v>747.0</v>
      </c>
    </row>
    <row r="743">
      <c r="A743" s="1">
        <v>746.0</v>
      </c>
      <c r="B743" s="1">
        <v>3.0</v>
      </c>
      <c r="C743" s="1">
        <v>2.0</v>
      </c>
      <c r="D743" s="1">
        <v>748.0</v>
      </c>
    </row>
    <row r="744">
      <c r="A744" s="1">
        <v>747.0</v>
      </c>
      <c r="B744" s="1">
        <v>5.0</v>
      </c>
      <c r="C744" s="1">
        <v>1.0</v>
      </c>
      <c r="D744" s="1">
        <v>749.0</v>
      </c>
    </row>
    <row r="745">
      <c r="A745" s="1">
        <v>748.0</v>
      </c>
      <c r="B745" s="1">
        <v>3.0</v>
      </c>
      <c r="C745" s="1">
        <v>2.0</v>
      </c>
      <c r="D745" s="1">
        <v>750.0</v>
      </c>
    </row>
    <row r="746">
      <c r="A746" s="1">
        <v>749.0</v>
      </c>
      <c r="B746" s="1">
        <v>3.0</v>
      </c>
      <c r="C746" s="1">
        <v>1.0</v>
      </c>
      <c r="D746" s="1">
        <v>751.0</v>
      </c>
    </row>
    <row r="747">
      <c r="A747" s="1">
        <v>750.0</v>
      </c>
      <c r="B747" s="1">
        <v>3.0</v>
      </c>
      <c r="C747" s="1">
        <v>1.0</v>
      </c>
      <c r="D747" s="1">
        <v>752.0</v>
      </c>
    </row>
    <row r="748">
      <c r="A748" s="1">
        <v>751.0</v>
      </c>
      <c r="B748" s="1">
        <v>3.0</v>
      </c>
      <c r="C748" s="1">
        <v>1.0</v>
      </c>
      <c r="D748" s="1">
        <v>753.0</v>
      </c>
    </row>
    <row r="749">
      <c r="A749" s="1">
        <v>752.0</v>
      </c>
      <c r="B749" s="1">
        <v>3.0</v>
      </c>
      <c r="C749" s="1">
        <v>1.0</v>
      </c>
      <c r="D749" s="1">
        <v>754.0</v>
      </c>
    </row>
    <row r="750">
      <c r="A750" s="1">
        <v>753.0</v>
      </c>
      <c r="B750" s="1">
        <v>3.0</v>
      </c>
      <c r="C750" s="1">
        <v>1.0</v>
      </c>
      <c r="D750" s="1">
        <v>755.0</v>
      </c>
    </row>
    <row r="751">
      <c r="A751" s="1">
        <v>754.0</v>
      </c>
      <c r="B751" s="1">
        <v>3.0</v>
      </c>
      <c r="C751" s="1">
        <v>1.0</v>
      </c>
      <c r="D751" s="1">
        <v>756.0</v>
      </c>
    </row>
    <row r="752">
      <c r="A752" s="1">
        <v>755.0</v>
      </c>
      <c r="B752" s="1">
        <v>4.0</v>
      </c>
      <c r="C752" s="1">
        <v>2.0</v>
      </c>
      <c r="D752" s="1">
        <v>757.0</v>
      </c>
    </row>
    <row r="753">
      <c r="A753" s="1">
        <v>756.0</v>
      </c>
      <c r="B753" s="1">
        <v>2.0</v>
      </c>
      <c r="C753" s="1">
        <v>2.0</v>
      </c>
      <c r="D753" s="1">
        <v>758.0</v>
      </c>
    </row>
    <row r="754">
      <c r="A754" s="1">
        <v>757.0</v>
      </c>
      <c r="B754" s="1">
        <v>2.0</v>
      </c>
      <c r="C754" s="1">
        <v>1.0</v>
      </c>
      <c r="D754" s="1">
        <v>759.0</v>
      </c>
    </row>
    <row r="755">
      <c r="A755" s="1">
        <v>758.0</v>
      </c>
      <c r="B755" s="1">
        <v>2.0</v>
      </c>
      <c r="C755" s="1">
        <v>1.0</v>
      </c>
      <c r="D755" s="1">
        <v>760.0</v>
      </c>
    </row>
    <row r="756">
      <c r="A756" s="1">
        <v>759.0</v>
      </c>
      <c r="B756" s="1">
        <v>2.0</v>
      </c>
      <c r="C756" s="1">
        <v>2.0</v>
      </c>
      <c r="D756" s="1">
        <v>761.0</v>
      </c>
    </row>
    <row r="757">
      <c r="A757" s="1">
        <v>760.0</v>
      </c>
      <c r="B757" s="1">
        <v>3.0</v>
      </c>
      <c r="C757" s="1">
        <v>1.0</v>
      </c>
      <c r="D757" s="1">
        <v>762.0</v>
      </c>
    </row>
    <row r="758">
      <c r="A758" s="1">
        <v>761.0</v>
      </c>
      <c r="B758" s="1">
        <v>2.0</v>
      </c>
      <c r="C758" s="1">
        <v>2.0</v>
      </c>
      <c r="D758" s="1">
        <v>763.0</v>
      </c>
    </row>
    <row r="759">
      <c r="A759" s="1">
        <v>762.0</v>
      </c>
      <c r="B759" s="1">
        <v>3.0</v>
      </c>
      <c r="C759" s="1">
        <v>1.0</v>
      </c>
      <c r="D759" s="1">
        <v>764.0</v>
      </c>
    </row>
    <row r="760">
      <c r="A760" s="1">
        <v>763.0</v>
      </c>
      <c r="B760" s="1">
        <v>3.0</v>
      </c>
      <c r="C760" s="1">
        <v>1.0</v>
      </c>
      <c r="D760" s="1">
        <v>765.0</v>
      </c>
    </row>
    <row r="761">
      <c r="A761" s="1">
        <v>764.0</v>
      </c>
      <c r="B761" s="1">
        <v>3.0</v>
      </c>
      <c r="C761" s="1">
        <v>1.0</v>
      </c>
      <c r="D761" s="1">
        <v>766.0</v>
      </c>
    </row>
    <row r="762">
      <c r="A762" s="1">
        <v>765.0</v>
      </c>
      <c r="B762" s="1">
        <v>5.0</v>
      </c>
      <c r="C762" s="1">
        <v>2.0</v>
      </c>
      <c r="D762" s="1">
        <v>767.0</v>
      </c>
    </row>
    <row r="763">
      <c r="A763" s="1">
        <v>766.0</v>
      </c>
      <c r="B763" s="1">
        <v>2.0</v>
      </c>
      <c r="C763" s="1">
        <v>2.0</v>
      </c>
      <c r="D763" s="1">
        <v>768.0</v>
      </c>
    </row>
    <row r="764">
      <c r="A764" s="1">
        <v>767.0</v>
      </c>
      <c r="B764" s="1">
        <v>2.0</v>
      </c>
      <c r="C764" s="1">
        <v>2.0</v>
      </c>
      <c r="D764" s="1">
        <v>769.0</v>
      </c>
    </row>
    <row r="765">
      <c r="A765" s="1">
        <v>768.0</v>
      </c>
      <c r="B765" s="1">
        <v>3.0</v>
      </c>
      <c r="C765" s="1">
        <v>2.0</v>
      </c>
      <c r="D765" s="1">
        <v>770.0</v>
      </c>
    </row>
    <row r="766">
      <c r="A766" s="1">
        <v>769.0</v>
      </c>
      <c r="B766" s="1">
        <v>4.0</v>
      </c>
      <c r="C766" s="1">
        <v>1.0</v>
      </c>
      <c r="D766" s="1">
        <v>771.0</v>
      </c>
    </row>
    <row r="767">
      <c r="A767" s="1">
        <v>770.0</v>
      </c>
      <c r="B767" s="1">
        <v>5.0</v>
      </c>
      <c r="C767" s="1">
        <v>2.0</v>
      </c>
      <c r="D767" s="1">
        <v>772.0</v>
      </c>
    </row>
    <row r="768">
      <c r="A768" s="1">
        <v>771.0</v>
      </c>
      <c r="B768" s="1">
        <v>2.0</v>
      </c>
      <c r="C768" s="1">
        <v>1.0</v>
      </c>
      <c r="D768" s="1">
        <v>773.0</v>
      </c>
    </row>
    <row r="769">
      <c r="A769" s="1">
        <v>772.0</v>
      </c>
      <c r="B769" s="1">
        <v>3.0</v>
      </c>
      <c r="C769" s="1">
        <v>2.0</v>
      </c>
      <c r="D769" s="1">
        <v>774.0</v>
      </c>
    </row>
    <row r="770">
      <c r="A770" s="1">
        <v>773.0</v>
      </c>
      <c r="B770" s="1">
        <v>3.0</v>
      </c>
      <c r="C770" s="1">
        <v>2.0</v>
      </c>
      <c r="D770" s="1">
        <v>775.0</v>
      </c>
    </row>
    <row r="771">
      <c r="A771" s="1">
        <v>774.0</v>
      </c>
      <c r="B771" s="1">
        <v>3.0</v>
      </c>
      <c r="C771" s="1">
        <v>1.0</v>
      </c>
      <c r="D771" s="1">
        <v>776.0</v>
      </c>
    </row>
    <row r="772">
      <c r="A772" s="1">
        <v>775.0</v>
      </c>
      <c r="B772" s="1">
        <v>2.0</v>
      </c>
      <c r="C772" s="1">
        <v>1.0</v>
      </c>
      <c r="D772" s="1">
        <v>777.0</v>
      </c>
    </row>
    <row r="773">
      <c r="A773" s="1">
        <v>776.0</v>
      </c>
      <c r="B773" s="1">
        <v>3.0</v>
      </c>
      <c r="C773" s="1">
        <v>1.0</v>
      </c>
      <c r="D773" s="1">
        <v>778.0</v>
      </c>
    </row>
    <row r="774">
      <c r="A774" s="1">
        <v>777.0</v>
      </c>
      <c r="B774" s="1">
        <v>3.0</v>
      </c>
      <c r="C774" s="1">
        <v>2.0</v>
      </c>
      <c r="D774" s="1">
        <v>779.0</v>
      </c>
    </row>
    <row r="775">
      <c r="A775" s="1">
        <v>778.0</v>
      </c>
      <c r="B775" s="1">
        <v>2.0</v>
      </c>
      <c r="C775" s="1">
        <v>2.0</v>
      </c>
      <c r="D775" s="1">
        <v>780.0</v>
      </c>
    </row>
    <row r="776">
      <c r="A776" s="1">
        <v>779.0</v>
      </c>
      <c r="B776" s="1">
        <v>3.0</v>
      </c>
      <c r="C776" s="1">
        <v>1.0</v>
      </c>
      <c r="D776" s="1">
        <v>781.0</v>
      </c>
    </row>
    <row r="777">
      <c r="A777" s="1">
        <v>780.0</v>
      </c>
      <c r="B777" s="1">
        <v>3.0</v>
      </c>
      <c r="C777" s="1">
        <v>1.0</v>
      </c>
      <c r="D777" s="1">
        <v>782.0</v>
      </c>
    </row>
    <row r="778">
      <c r="A778" s="1">
        <v>781.0</v>
      </c>
      <c r="B778" s="1">
        <v>4.0</v>
      </c>
      <c r="C778" s="1">
        <v>2.0</v>
      </c>
      <c r="D778" s="1">
        <v>783.0</v>
      </c>
    </row>
    <row r="779">
      <c r="A779" s="1">
        <v>782.0</v>
      </c>
      <c r="B779" s="1">
        <v>3.0</v>
      </c>
      <c r="C779" s="1">
        <v>1.0</v>
      </c>
      <c r="D779" s="1">
        <v>784.0</v>
      </c>
    </row>
    <row r="780">
      <c r="A780" s="1">
        <v>783.0</v>
      </c>
      <c r="B780" s="1">
        <v>2.0</v>
      </c>
      <c r="C780" s="1">
        <v>2.0</v>
      </c>
      <c r="D780" s="1">
        <v>785.0</v>
      </c>
    </row>
    <row r="781">
      <c r="A781" s="1">
        <v>784.0</v>
      </c>
      <c r="B781" s="1">
        <v>2.0</v>
      </c>
      <c r="C781" s="1">
        <v>1.0</v>
      </c>
      <c r="D781" s="1">
        <v>786.0</v>
      </c>
    </row>
    <row r="782">
      <c r="A782" s="1">
        <v>785.0</v>
      </c>
      <c r="B782" s="1">
        <v>2.0</v>
      </c>
      <c r="C782" s="1">
        <v>1.0</v>
      </c>
      <c r="D782" s="1">
        <v>787.0</v>
      </c>
    </row>
    <row r="783">
      <c r="A783" s="1">
        <v>786.0</v>
      </c>
      <c r="B783" s="1">
        <v>2.0</v>
      </c>
      <c r="C783" s="1">
        <v>1.0</v>
      </c>
      <c r="D783" s="1">
        <v>788.0</v>
      </c>
    </row>
    <row r="784">
      <c r="A784" s="1">
        <v>787.0</v>
      </c>
      <c r="B784" s="1">
        <v>3.0</v>
      </c>
      <c r="C784" s="1">
        <v>1.0</v>
      </c>
      <c r="D784" s="1">
        <v>789.0</v>
      </c>
    </row>
    <row r="785">
      <c r="A785" s="1">
        <v>788.0</v>
      </c>
      <c r="B785" s="1">
        <v>2.0</v>
      </c>
      <c r="C785" s="1">
        <v>1.0</v>
      </c>
      <c r="D785" s="1">
        <v>790.0</v>
      </c>
    </row>
    <row r="786">
      <c r="A786" s="1">
        <v>789.0</v>
      </c>
      <c r="B786" s="1">
        <v>3.0</v>
      </c>
      <c r="C786" s="1">
        <v>2.0</v>
      </c>
      <c r="D786" s="1">
        <v>791.0</v>
      </c>
    </row>
    <row r="787">
      <c r="A787" s="1">
        <v>790.0</v>
      </c>
      <c r="B787" s="1">
        <v>1.0</v>
      </c>
      <c r="C787" s="1">
        <v>2.0</v>
      </c>
      <c r="D787" s="1">
        <v>792.0</v>
      </c>
    </row>
    <row r="788">
      <c r="A788" s="1">
        <v>791.0</v>
      </c>
      <c r="B788" s="1">
        <v>4.0</v>
      </c>
      <c r="C788" s="1">
        <v>1.0</v>
      </c>
      <c r="D788" s="1">
        <v>793.0</v>
      </c>
    </row>
    <row r="789">
      <c r="A789" s="1">
        <v>792.0</v>
      </c>
      <c r="B789" s="1">
        <v>3.0</v>
      </c>
      <c r="C789" s="1">
        <v>2.0</v>
      </c>
      <c r="D789" s="1">
        <v>794.0</v>
      </c>
    </row>
    <row r="790">
      <c r="A790" s="1">
        <v>793.0</v>
      </c>
      <c r="B790" s="1">
        <v>3.0</v>
      </c>
      <c r="C790" s="1">
        <v>2.0</v>
      </c>
      <c r="D790" s="1">
        <v>795.0</v>
      </c>
    </row>
    <row r="791">
      <c r="A791" s="1">
        <v>794.0</v>
      </c>
      <c r="B791" s="1">
        <v>5.0</v>
      </c>
      <c r="C791" s="1">
        <v>1.0</v>
      </c>
      <c r="D791" s="1">
        <v>796.0</v>
      </c>
    </row>
    <row r="792">
      <c r="A792" s="1">
        <v>795.0</v>
      </c>
      <c r="B792" s="1">
        <v>1.0</v>
      </c>
      <c r="C792" s="1">
        <v>1.0</v>
      </c>
      <c r="D792" s="1">
        <v>797.0</v>
      </c>
    </row>
    <row r="793">
      <c r="A793" s="1">
        <v>796.0</v>
      </c>
      <c r="B793" s="1">
        <v>2.0</v>
      </c>
      <c r="C793" s="1">
        <v>2.0</v>
      </c>
      <c r="D793" s="1">
        <v>798.0</v>
      </c>
    </row>
    <row r="794">
      <c r="A794" s="1">
        <v>797.0</v>
      </c>
      <c r="B794" s="1">
        <v>1.0</v>
      </c>
      <c r="C794" s="1">
        <v>1.0</v>
      </c>
      <c r="D794" s="1">
        <v>799.0</v>
      </c>
    </row>
    <row r="795">
      <c r="A795" s="1">
        <v>798.0</v>
      </c>
      <c r="B795" s="1">
        <v>1.0</v>
      </c>
      <c r="C795" s="1">
        <v>2.0</v>
      </c>
      <c r="D795" s="1">
        <v>800.0</v>
      </c>
    </row>
    <row r="796">
      <c r="A796" s="1">
        <v>799.0</v>
      </c>
      <c r="B796" s="1">
        <v>3.0</v>
      </c>
      <c r="C796" s="1">
        <v>2.0</v>
      </c>
      <c r="D796" s="1">
        <v>801.0</v>
      </c>
    </row>
    <row r="797">
      <c r="A797" s="1">
        <v>800.0</v>
      </c>
      <c r="B797" s="1">
        <v>2.0</v>
      </c>
      <c r="C797" s="1">
        <v>1.0</v>
      </c>
      <c r="D797" s="1">
        <v>802.0</v>
      </c>
    </row>
    <row r="798">
      <c r="A798" s="1">
        <v>801.0</v>
      </c>
      <c r="B798" s="1">
        <v>4.0</v>
      </c>
      <c r="C798" s="1">
        <v>1.0</v>
      </c>
      <c r="D798" s="1">
        <v>803.0</v>
      </c>
    </row>
    <row r="799">
      <c r="A799" s="1">
        <v>802.0</v>
      </c>
      <c r="B799" s="1">
        <v>3.0</v>
      </c>
      <c r="C799" s="1">
        <v>1.0</v>
      </c>
      <c r="D799" s="1">
        <v>804.0</v>
      </c>
    </row>
    <row r="800">
      <c r="A800" s="1">
        <v>803.0</v>
      </c>
      <c r="B800" s="1">
        <v>3.0</v>
      </c>
      <c r="C800" s="1">
        <v>2.0</v>
      </c>
      <c r="D800" s="1">
        <v>805.0</v>
      </c>
    </row>
    <row r="801">
      <c r="A801" s="1">
        <v>804.0</v>
      </c>
      <c r="B801" s="1">
        <v>5.0</v>
      </c>
      <c r="C801" s="1">
        <v>1.0</v>
      </c>
      <c r="D801" s="1">
        <v>806.0</v>
      </c>
    </row>
    <row r="802">
      <c r="A802" s="1">
        <v>805.0</v>
      </c>
      <c r="B802" s="1">
        <v>1.0</v>
      </c>
      <c r="C802" s="1">
        <v>1.0</v>
      </c>
      <c r="D802" s="1">
        <v>807.0</v>
      </c>
    </row>
    <row r="803">
      <c r="A803" s="1">
        <v>806.0</v>
      </c>
      <c r="B803" s="1">
        <v>3.0</v>
      </c>
      <c r="C803" s="1">
        <v>2.0</v>
      </c>
      <c r="D803" s="1">
        <v>808.0</v>
      </c>
    </row>
    <row r="804">
      <c r="A804" s="1">
        <v>807.0</v>
      </c>
      <c r="B804" s="1">
        <v>1.0</v>
      </c>
      <c r="C804" s="1">
        <v>1.0</v>
      </c>
      <c r="D804" s="1">
        <v>809.0</v>
      </c>
    </row>
    <row r="805">
      <c r="A805" s="1">
        <v>808.0</v>
      </c>
      <c r="B805" s="1">
        <v>1.0</v>
      </c>
      <c r="C805" s="1">
        <v>1.0</v>
      </c>
      <c r="D805" s="1">
        <v>810.0</v>
      </c>
    </row>
    <row r="806">
      <c r="A806" s="1">
        <v>809.0</v>
      </c>
      <c r="B806" s="1">
        <v>4.0</v>
      </c>
      <c r="C806" s="1">
        <v>1.0</v>
      </c>
      <c r="D806" s="1">
        <v>811.0</v>
      </c>
    </row>
    <row r="807">
      <c r="A807" s="1">
        <v>810.0</v>
      </c>
      <c r="B807" s="1">
        <v>2.0</v>
      </c>
      <c r="C807" s="1">
        <v>2.0</v>
      </c>
      <c r="D807" s="1">
        <v>812.0</v>
      </c>
    </row>
    <row r="808">
      <c r="A808" s="1">
        <v>811.0</v>
      </c>
      <c r="B808" s="1">
        <v>1.0</v>
      </c>
      <c r="C808" s="1">
        <v>2.0</v>
      </c>
      <c r="D808" s="1">
        <v>813.0</v>
      </c>
    </row>
    <row r="809">
      <c r="A809" s="1">
        <v>812.0</v>
      </c>
      <c r="B809" s="1">
        <v>4.0</v>
      </c>
      <c r="C809" s="1">
        <v>1.0</v>
      </c>
      <c r="D809" s="1">
        <v>814.0</v>
      </c>
    </row>
    <row r="810">
      <c r="A810" s="1">
        <v>813.0</v>
      </c>
      <c r="B810" s="1">
        <v>4.0</v>
      </c>
      <c r="C810" s="1">
        <v>1.0</v>
      </c>
      <c r="D810" s="1">
        <v>815.0</v>
      </c>
    </row>
    <row r="811">
      <c r="A811" s="1">
        <v>814.0</v>
      </c>
      <c r="B811" s="1">
        <v>2.0</v>
      </c>
      <c r="C811" s="1">
        <v>2.0</v>
      </c>
      <c r="D811" s="1">
        <v>816.0</v>
      </c>
    </row>
    <row r="812">
      <c r="A812" s="1">
        <v>815.0</v>
      </c>
      <c r="B812" s="1">
        <v>1.0</v>
      </c>
      <c r="C812" s="1">
        <v>1.0</v>
      </c>
      <c r="D812" s="1">
        <v>817.0</v>
      </c>
    </row>
    <row r="813">
      <c r="A813" s="1">
        <v>816.0</v>
      </c>
      <c r="B813" s="1">
        <v>4.0</v>
      </c>
      <c r="C813" s="1">
        <v>1.0</v>
      </c>
      <c r="D813" s="1">
        <v>818.0</v>
      </c>
    </row>
    <row r="814">
      <c r="A814" s="1">
        <v>817.0</v>
      </c>
      <c r="B814" s="1">
        <v>5.0</v>
      </c>
      <c r="C814" s="1">
        <v>2.0</v>
      </c>
      <c r="D814" s="1">
        <v>819.0</v>
      </c>
    </row>
    <row r="815">
      <c r="A815" s="1">
        <v>818.0</v>
      </c>
      <c r="B815" s="1">
        <v>2.0</v>
      </c>
      <c r="C815" s="1">
        <v>1.0</v>
      </c>
      <c r="D815" s="1">
        <v>820.0</v>
      </c>
    </row>
    <row r="816">
      <c r="A816" s="1">
        <v>819.0</v>
      </c>
      <c r="B816" s="1">
        <v>4.0</v>
      </c>
      <c r="C816" s="1">
        <v>2.0</v>
      </c>
      <c r="D816" s="1">
        <v>821.0</v>
      </c>
    </row>
    <row r="817">
      <c r="A817" s="1">
        <v>820.0</v>
      </c>
      <c r="B817" s="1">
        <v>4.0</v>
      </c>
      <c r="C817" s="1">
        <v>1.0</v>
      </c>
      <c r="D817" s="1">
        <v>822.0</v>
      </c>
    </row>
    <row r="818">
      <c r="A818" s="1">
        <v>821.0</v>
      </c>
      <c r="B818" s="1">
        <v>1.0</v>
      </c>
      <c r="C818" s="1">
        <v>1.0</v>
      </c>
      <c r="D818" s="1">
        <v>823.0</v>
      </c>
    </row>
    <row r="819">
      <c r="A819" s="1">
        <v>822.0</v>
      </c>
      <c r="B819" s="1">
        <v>4.0</v>
      </c>
      <c r="C819" s="1">
        <v>1.0</v>
      </c>
      <c r="D819" s="1">
        <v>824.0</v>
      </c>
    </row>
    <row r="820">
      <c r="A820" s="1">
        <v>823.0</v>
      </c>
      <c r="B820" s="1">
        <v>4.0</v>
      </c>
      <c r="C820" s="1">
        <v>1.0</v>
      </c>
      <c r="D820" s="1">
        <v>825.0</v>
      </c>
    </row>
    <row r="821">
      <c r="A821" s="1">
        <v>824.0</v>
      </c>
      <c r="B821" s="1">
        <v>2.0</v>
      </c>
      <c r="C821" s="1">
        <v>1.0</v>
      </c>
      <c r="D821" s="1">
        <v>826.0</v>
      </c>
    </row>
    <row r="822">
      <c r="A822" s="1">
        <v>825.0</v>
      </c>
      <c r="B822" s="1">
        <v>2.0</v>
      </c>
      <c r="C822" s="1">
        <v>2.0</v>
      </c>
      <c r="D822" s="1">
        <v>827.0</v>
      </c>
    </row>
    <row r="823">
      <c r="A823" s="1">
        <v>826.0</v>
      </c>
      <c r="B823" s="1">
        <v>2.0</v>
      </c>
      <c r="C823" s="1">
        <v>2.0</v>
      </c>
      <c r="D823" s="1">
        <v>828.0</v>
      </c>
    </row>
    <row r="824">
      <c r="A824" s="1">
        <v>827.0</v>
      </c>
      <c r="B824" s="1">
        <v>4.0</v>
      </c>
      <c r="C824" s="1">
        <v>2.0</v>
      </c>
      <c r="D824" s="1">
        <v>829.0</v>
      </c>
    </row>
    <row r="825">
      <c r="A825" s="1">
        <v>828.0</v>
      </c>
      <c r="B825" s="1">
        <v>1.0</v>
      </c>
      <c r="C825" s="1">
        <v>1.0</v>
      </c>
      <c r="D825" s="1">
        <v>830.0</v>
      </c>
    </row>
    <row r="826">
      <c r="A826" s="1">
        <v>829.0</v>
      </c>
      <c r="B826" s="1">
        <v>1.0</v>
      </c>
      <c r="C826" s="1">
        <v>2.0</v>
      </c>
      <c r="D826" s="1">
        <v>831.0</v>
      </c>
    </row>
    <row r="827">
      <c r="A827" s="1">
        <v>830.0</v>
      </c>
      <c r="B827" s="1">
        <v>1.0</v>
      </c>
      <c r="C827" s="1">
        <v>1.0</v>
      </c>
      <c r="D827" s="1">
        <v>832.0</v>
      </c>
    </row>
    <row r="828">
      <c r="A828" s="1">
        <v>831.0</v>
      </c>
      <c r="B828" s="1">
        <v>3.0</v>
      </c>
      <c r="C828" s="1">
        <v>2.0</v>
      </c>
      <c r="D828" s="1">
        <v>833.0</v>
      </c>
    </row>
    <row r="829">
      <c r="A829" s="1">
        <v>832.0</v>
      </c>
      <c r="B829" s="1">
        <v>4.0</v>
      </c>
      <c r="C829" s="1">
        <v>2.0</v>
      </c>
      <c r="D829" s="1">
        <v>834.0</v>
      </c>
    </row>
    <row r="830">
      <c r="A830" s="1">
        <v>833.0</v>
      </c>
      <c r="B830" s="1">
        <v>1.0</v>
      </c>
      <c r="C830" s="1">
        <v>1.0</v>
      </c>
      <c r="D830" s="1">
        <v>835.0</v>
      </c>
    </row>
    <row r="831">
      <c r="A831" s="1">
        <v>834.0</v>
      </c>
      <c r="B831" s="1">
        <v>2.0</v>
      </c>
      <c r="C831" s="1">
        <v>2.0</v>
      </c>
      <c r="D831" s="1">
        <v>836.0</v>
      </c>
    </row>
    <row r="832">
      <c r="A832" s="1">
        <v>835.0</v>
      </c>
      <c r="B832" s="1">
        <v>4.0</v>
      </c>
      <c r="C832" s="1">
        <v>2.0</v>
      </c>
      <c r="D832" s="1">
        <v>837.0</v>
      </c>
    </row>
    <row r="833">
      <c r="A833" s="1">
        <v>836.0</v>
      </c>
      <c r="B833" s="1">
        <v>2.0</v>
      </c>
      <c r="C833" s="1">
        <v>1.0</v>
      </c>
      <c r="D833" s="1">
        <v>838.0</v>
      </c>
    </row>
    <row r="834">
      <c r="A834" s="1">
        <v>837.0</v>
      </c>
      <c r="B834" s="1">
        <v>2.0</v>
      </c>
      <c r="C834" s="1">
        <v>1.0</v>
      </c>
      <c r="D834" s="1">
        <v>839.0</v>
      </c>
    </row>
    <row r="835">
      <c r="A835" s="1">
        <v>838.0</v>
      </c>
      <c r="B835" s="1">
        <v>3.0</v>
      </c>
      <c r="C835" s="1">
        <v>1.0</v>
      </c>
      <c r="D835" s="1">
        <v>840.0</v>
      </c>
    </row>
    <row r="836">
      <c r="A836" s="1">
        <v>839.0</v>
      </c>
      <c r="B836" s="1">
        <v>3.0</v>
      </c>
      <c r="C836" s="1">
        <v>1.0</v>
      </c>
      <c r="D836" s="1">
        <v>841.0</v>
      </c>
    </row>
    <row r="837">
      <c r="A837" s="1">
        <v>840.0</v>
      </c>
      <c r="B837" s="1">
        <v>4.0</v>
      </c>
      <c r="C837" s="1">
        <v>2.0</v>
      </c>
      <c r="D837" s="1">
        <v>842.0</v>
      </c>
    </row>
    <row r="838">
      <c r="A838" s="1">
        <v>841.0</v>
      </c>
      <c r="B838" s="1">
        <v>3.0</v>
      </c>
      <c r="C838" s="1">
        <v>1.0</v>
      </c>
      <c r="D838" s="1">
        <v>843.0</v>
      </c>
    </row>
    <row r="839">
      <c r="A839" s="1">
        <v>842.0</v>
      </c>
      <c r="B839" s="1">
        <v>3.0</v>
      </c>
      <c r="C839" s="1">
        <v>1.0</v>
      </c>
      <c r="D839" s="1">
        <v>844.0</v>
      </c>
    </row>
    <row r="840">
      <c r="A840" s="1">
        <v>843.0</v>
      </c>
      <c r="B840" s="1">
        <v>4.0</v>
      </c>
      <c r="C840" s="1">
        <v>1.0</v>
      </c>
      <c r="D840" s="1">
        <v>845.0</v>
      </c>
    </row>
    <row r="841">
      <c r="A841" s="1">
        <v>844.0</v>
      </c>
      <c r="B841" s="1">
        <v>2.0</v>
      </c>
      <c r="C841" s="1">
        <v>2.0</v>
      </c>
      <c r="D841" s="1">
        <v>846.0</v>
      </c>
    </row>
    <row r="842">
      <c r="A842" s="1">
        <v>845.0</v>
      </c>
      <c r="B842" s="1">
        <v>5.0</v>
      </c>
      <c r="C842" s="1">
        <v>2.0</v>
      </c>
      <c r="D842" s="1">
        <v>847.0</v>
      </c>
    </row>
    <row r="843">
      <c r="A843" s="1">
        <v>846.0</v>
      </c>
      <c r="B843" s="1">
        <v>1.0</v>
      </c>
      <c r="C843" s="1">
        <v>2.0</v>
      </c>
      <c r="D843" s="1">
        <v>848.0</v>
      </c>
    </row>
    <row r="844">
      <c r="A844" s="1">
        <v>847.0</v>
      </c>
      <c r="B844" s="1">
        <v>2.0</v>
      </c>
      <c r="C844" s="1">
        <v>1.0</v>
      </c>
      <c r="D844" s="1">
        <v>849.0</v>
      </c>
    </row>
    <row r="845">
      <c r="A845" s="1">
        <v>848.0</v>
      </c>
      <c r="B845" s="1">
        <v>4.0</v>
      </c>
      <c r="C845" s="1">
        <v>2.0</v>
      </c>
      <c r="D845" s="1">
        <v>850.0</v>
      </c>
    </row>
    <row r="846">
      <c r="A846" s="1">
        <v>849.0</v>
      </c>
      <c r="B846" s="1">
        <v>5.0</v>
      </c>
      <c r="C846" s="1">
        <v>1.0</v>
      </c>
      <c r="D846" s="1">
        <v>851.0</v>
      </c>
    </row>
    <row r="847">
      <c r="A847" s="1">
        <v>850.0</v>
      </c>
      <c r="B847" s="1">
        <v>2.0</v>
      </c>
      <c r="C847" s="1">
        <v>1.0</v>
      </c>
      <c r="D847" s="1">
        <v>852.0</v>
      </c>
    </row>
    <row r="848">
      <c r="A848" s="1">
        <v>851.0</v>
      </c>
      <c r="B848" s="1">
        <v>5.0</v>
      </c>
      <c r="C848" s="1">
        <v>2.0</v>
      </c>
      <c r="D848" s="1">
        <v>853.0</v>
      </c>
    </row>
    <row r="849">
      <c r="A849" s="1">
        <v>852.0</v>
      </c>
      <c r="B849" s="1">
        <v>5.0</v>
      </c>
      <c r="C849" s="1">
        <v>1.0</v>
      </c>
      <c r="D849" s="1">
        <v>854.0</v>
      </c>
    </row>
    <row r="850">
      <c r="A850" s="1">
        <v>853.0</v>
      </c>
      <c r="B850" s="1">
        <v>5.0</v>
      </c>
      <c r="C850" s="1">
        <v>2.0</v>
      </c>
      <c r="D850" s="1">
        <v>855.0</v>
      </c>
    </row>
    <row r="851">
      <c r="A851" s="1">
        <v>854.0</v>
      </c>
      <c r="B851" s="1">
        <v>4.0</v>
      </c>
      <c r="C851" s="1">
        <v>1.0</v>
      </c>
      <c r="D851" s="1">
        <v>856.0</v>
      </c>
    </row>
    <row r="852">
      <c r="A852" s="1">
        <v>855.0</v>
      </c>
      <c r="B852" s="1">
        <v>1.0</v>
      </c>
      <c r="C852" s="1">
        <v>1.0</v>
      </c>
      <c r="D852" s="1">
        <v>857.0</v>
      </c>
    </row>
    <row r="853">
      <c r="A853" s="1">
        <v>856.0</v>
      </c>
      <c r="B853" s="1">
        <v>4.0</v>
      </c>
      <c r="C853" s="1">
        <v>2.0</v>
      </c>
      <c r="D853" s="1">
        <v>858.0</v>
      </c>
    </row>
    <row r="854">
      <c r="A854" s="1">
        <v>857.0</v>
      </c>
      <c r="B854" s="1">
        <v>3.0</v>
      </c>
      <c r="C854" s="1">
        <v>1.0</v>
      </c>
      <c r="D854" s="1">
        <v>859.0</v>
      </c>
    </row>
    <row r="855">
      <c r="A855" s="1">
        <v>858.0</v>
      </c>
      <c r="B855" s="1">
        <v>4.0</v>
      </c>
      <c r="C855" s="1">
        <v>1.0</v>
      </c>
      <c r="D855" s="1">
        <v>860.0</v>
      </c>
    </row>
    <row r="856">
      <c r="A856" s="1">
        <v>859.0</v>
      </c>
      <c r="B856" s="1">
        <v>3.0</v>
      </c>
      <c r="C856" s="1">
        <v>1.0</v>
      </c>
      <c r="D856" s="1">
        <v>861.0</v>
      </c>
    </row>
    <row r="857">
      <c r="A857" s="1">
        <v>860.0</v>
      </c>
      <c r="B857" s="1">
        <v>4.0</v>
      </c>
      <c r="C857" s="1">
        <v>2.0</v>
      </c>
      <c r="D857" s="1">
        <v>862.0</v>
      </c>
    </row>
    <row r="858">
      <c r="A858" s="1">
        <v>861.0</v>
      </c>
      <c r="B858" s="1">
        <v>1.0</v>
      </c>
      <c r="C858" s="1">
        <v>1.0</v>
      </c>
      <c r="D858" s="1">
        <v>863.0</v>
      </c>
    </row>
    <row r="859">
      <c r="A859" s="1">
        <v>862.0</v>
      </c>
      <c r="B859" s="1">
        <v>3.0</v>
      </c>
      <c r="C859" s="1">
        <v>1.0</v>
      </c>
      <c r="D859" s="1">
        <v>864.0</v>
      </c>
    </row>
    <row r="860">
      <c r="A860" s="1">
        <v>863.0</v>
      </c>
      <c r="B860" s="1">
        <v>4.0</v>
      </c>
      <c r="C860" s="1">
        <v>1.0</v>
      </c>
      <c r="D860" s="1">
        <v>865.0</v>
      </c>
    </row>
    <row r="861">
      <c r="A861" s="1">
        <v>864.0</v>
      </c>
      <c r="B861" s="1">
        <v>2.0</v>
      </c>
      <c r="C861" s="1">
        <v>1.0</v>
      </c>
      <c r="D861" s="1">
        <v>866.0</v>
      </c>
    </row>
    <row r="862">
      <c r="A862" s="1">
        <v>865.0</v>
      </c>
      <c r="B862" s="1">
        <v>3.0</v>
      </c>
      <c r="C862" s="1">
        <v>1.0</v>
      </c>
      <c r="D862" s="1">
        <v>867.0</v>
      </c>
    </row>
    <row r="863">
      <c r="A863" s="1">
        <v>866.0</v>
      </c>
      <c r="B863" s="1">
        <v>3.0</v>
      </c>
      <c r="C863" s="1">
        <v>2.0</v>
      </c>
      <c r="D863" s="1">
        <v>868.0</v>
      </c>
    </row>
    <row r="864">
      <c r="A864" s="1">
        <v>867.0</v>
      </c>
      <c r="B864" s="1">
        <v>4.0</v>
      </c>
      <c r="C864" s="1">
        <v>1.0</v>
      </c>
      <c r="D864" s="1">
        <v>869.0</v>
      </c>
    </row>
    <row r="865">
      <c r="A865" s="1">
        <v>868.0</v>
      </c>
      <c r="B865" s="1">
        <v>2.0</v>
      </c>
      <c r="C865" s="1">
        <v>1.0</v>
      </c>
      <c r="D865" s="1">
        <v>870.0</v>
      </c>
    </row>
    <row r="866">
      <c r="A866" s="1">
        <v>869.0</v>
      </c>
      <c r="B866" s="1">
        <v>5.0</v>
      </c>
      <c r="C866" s="1">
        <v>2.0</v>
      </c>
      <c r="D866" s="1">
        <v>871.0</v>
      </c>
    </row>
    <row r="867">
      <c r="A867" s="1">
        <v>870.0</v>
      </c>
      <c r="B867" s="1">
        <v>2.0</v>
      </c>
      <c r="C867" s="1">
        <v>1.0</v>
      </c>
      <c r="D867" s="1">
        <v>872.0</v>
      </c>
    </row>
    <row r="868">
      <c r="A868" s="1">
        <v>871.0</v>
      </c>
      <c r="B868" s="1">
        <v>1.0</v>
      </c>
      <c r="C868" s="1">
        <v>1.0</v>
      </c>
      <c r="D868" s="1">
        <v>873.0</v>
      </c>
    </row>
    <row r="869">
      <c r="A869" s="1">
        <v>872.0</v>
      </c>
      <c r="B869" s="1">
        <v>3.0</v>
      </c>
      <c r="C869" s="1">
        <v>2.0</v>
      </c>
      <c r="D869" s="1">
        <v>874.0</v>
      </c>
    </row>
    <row r="870">
      <c r="A870" s="1">
        <v>873.0</v>
      </c>
      <c r="B870" s="1">
        <v>3.0</v>
      </c>
      <c r="C870" s="1">
        <v>1.0</v>
      </c>
      <c r="D870" s="1">
        <v>875.0</v>
      </c>
    </row>
    <row r="871">
      <c r="A871" s="1">
        <v>874.0</v>
      </c>
      <c r="B871" s="1">
        <v>2.0</v>
      </c>
      <c r="C871" s="1">
        <v>1.0</v>
      </c>
      <c r="D871" s="1">
        <v>876.0</v>
      </c>
    </row>
    <row r="872">
      <c r="A872" s="1">
        <v>875.0</v>
      </c>
      <c r="B872" s="1">
        <v>4.0</v>
      </c>
      <c r="C872" s="1">
        <v>1.0</v>
      </c>
      <c r="D872" s="1">
        <v>877.0</v>
      </c>
    </row>
    <row r="873">
      <c r="A873" s="1">
        <v>876.0</v>
      </c>
      <c r="B873" s="1">
        <v>2.0</v>
      </c>
      <c r="C873" s="1">
        <v>1.0</v>
      </c>
      <c r="D873" s="1">
        <v>878.0</v>
      </c>
    </row>
    <row r="874">
      <c r="A874" s="1">
        <v>877.0</v>
      </c>
      <c r="B874" s="1">
        <v>3.0</v>
      </c>
      <c r="C874" s="1">
        <v>1.0</v>
      </c>
      <c r="D874" s="1">
        <v>879.0</v>
      </c>
    </row>
    <row r="875">
      <c r="A875" s="1">
        <v>878.0</v>
      </c>
      <c r="B875" s="1">
        <v>3.0</v>
      </c>
      <c r="C875" s="1">
        <v>1.0</v>
      </c>
      <c r="D875" s="1">
        <v>880.0</v>
      </c>
    </row>
    <row r="876">
      <c r="A876" s="1">
        <v>879.0</v>
      </c>
      <c r="B876" s="1">
        <v>3.0</v>
      </c>
      <c r="C876" s="1">
        <v>2.0</v>
      </c>
      <c r="D876" s="1">
        <v>881.0</v>
      </c>
    </row>
    <row r="877">
      <c r="A877" s="1">
        <v>880.0</v>
      </c>
      <c r="B877" s="1">
        <v>1.0</v>
      </c>
      <c r="C877" s="1">
        <v>1.0</v>
      </c>
      <c r="D877" s="1">
        <v>882.0</v>
      </c>
    </row>
    <row r="878">
      <c r="A878" s="1">
        <v>881.0</v>
      </c>
      <c r="B878" s="1">
        <v>3.0</v>
      </c>
      <c r="C878" s="1">
        <v>1.0</v>
      </c>
      <c r="D878" s="1">
        <v>883.0</v>
      </c>
    </row>
    <row r="879">
      <c r="A879" s="1">
        <v>882.0</v>
      </c>
      <c r="B879" s="1">
        <v>5.0</v>
      </c>
      <c r="C879" s="1">
        <v>1.0</v>
      </c>
      <c r="D879" s="1">
        <v>884.0</v>
      </c>
    </row>
    <row r="880">
      <c r="A880" s="1">
        <v>883.0</v>
      </c>
      <c r="B880" s="1">
        <v>3.0</v>
      </c>
      <c r="C880" s="1">
        <v>1.0</v>
      </c>
      <c r="D880" s="1">
        <v>885.0</v>
      </c>
    </row>
    <row r="881">
      <c r="A881" s="1">
        <v>884.0</v>
      </c>
      <c r="B881" s="1">
        <v>1.0</v>
      </c>
      <c r="C881" s="1">
        <v>2.0</v>
      </c>
      <c r="D881" s="1">
        <v>886.0</v>
      </c>
    </row>
    <row r="882">
      <c r="A882" s="1">
        <v>885.0</v>
      </c>
      <c r="B882" s="1">
        <v>1.0</v>
      </c>
      <c r="C882" s="1">
        <v>1.0</v>
      </c>
      <c r="D882" s="1">
        <v>887.0</v>
      </c>
    </row>
    <row r="883">
      <c r="A883" s="1">
        <v>886.0</v>
      </c>
      <c r="B883" s="1">
        <v>1.0</v>
      </c>
      <c r="C883" s="1">
        <v>1.0</v>
      </c>
      <c r="D883" s="1">
        <v>888.0</v>
      </c>
    </row>
    <row r="884">
      <c r="A884" s="1">
        <v>887.0</v>
      </c>
      <c r="B884" s="1">
        <v>3.0</v>
      </c>
      <c r="C884" s="1">
        <v>1.0</v>
      </c>
      <c r="D884" s="1">
        <v>889.0</v>
      </c>
    </row>
    <row r="885">
      <c r="A885" s="1">
        <v>888.0</v>
      </c>
      <c r="B885" s="1">
        <v>2.0</v>
      </c>
      <c r="C885" s="1">
        <v>1.0</v>
      </c>
      <c r="D885" s="1">
        <v>890.0</v>
      </c>
    </row>
    <row r="886">
      <c r="A886" s="1">
        <v>889.0</v>
      </c>
      <c r="B886" s="1">
        <v>2.0</v>
      </c>
      <c r="C886" s="1">
        <v>1.0</v>
      </c>
      <c r="D886" s="1">
        <v>891.0</v>
      </c>
    </row>
    <row r="887">
      <c r="A887" s="1">
        <v>890.0</v>
      </c>
      <c r="B887" s="1">
        <v>5.0</v>
      </c>
      <c r="C887" s="1">
        <v>1.0</v>
      </c>
      <c r="D887" s="1">
        <v>892.0</v>
      </c>
    </row>
    <row r="888">
      <c r="A888" s="1">
        <v>891.0</v>
      </c>
      <c r="B888" s="1">
        <v>3.0</v>
      </c>
      <c r="C888" s="1">
        <v>2.0</v>
      </c>
      <c r="D888" s="1">
        <v>893.0</v>
      </c>
    </row>
    <row r="889">
      <c r="A889" s="1">
        <v>892.0</v>
      </c>
      <c r="B889" s="1">
        <v>3.0</v>
      </c>
      <c r="C889" s="1">
        <v>1.0</v>
      </c>
      <c r="D889" s="1">
        <v>894.0</v>
      </c>
    </row>
    <row r="890">
      <c r="A890" s="1">
        <v>893.0</v>
      </c>
      <c r="B890" s="1">
        <v>4.0</v>
      </c>
      <c r="C890" s="1">
        <v>2.0</v>
      </c>
      <c r="D890" s="1">
        <v>895.0</v>
      </c>
    </row>
    <row r="891">
      <c r="A891" s="1">
        <v>894.0</v>
      </c>
      <c r="B891" s="1">
        <v>5.0</v>
      </c>
      <c r="C891" s="1">
        <v>2.0</v>
      </c>
      <c r="D891" s="1">
        <v>896.0</v>
      </c>
    </row>
    <row r="892">
      <c r="A892" s="1">
        <v>895.0</v>
      </c>
      <c r="B892" s="1">
        <v>1.0</v>
      </c>
      <c r="C892" s="1">
        <v>2.0</v>
      </c>
      <c r="D892" s="1">
        <v>897.0</v>
      </c>
    </row>
    <row r="893">
      <c r="A893" s="1">
        <v>896.0</v>
      </c>
      <c r="B893" s="1">
        <v>4.0</v>
      </c>
      <c r="C893" s="1">
        <v>1.0</v>
      </c>
      <c r="D893" s="1">
        <v>898.0</v>
      </c>
    </row>
    <row r="894">
      <c r="A894" s="1">
        <v>897.0</v>
      </c>
      <c r="B894" s="1">
        <v>1.0</v>
      </c>
      <c r="C894" s="1">
        <v>1.0</v>
      </c>
      <c r="D894" s="1">
        <v>899.0</v>
      </c>
    </row>
    <row r="895">
      <c r="A895" s="1">
        <v>898.0</v>
      </c>
      <c r="B895" s="1">
        <v>2.0</v>
      </c>
      <c r="C895" s="1">
        <v>2.0</v>
      </c>
      <c r="D895" s="1">
        <v>900.0</v>
      </c>
    </row>
    <row r="896">
      <c r="A896" s="1">
        <v>899.0</v>
      </c>
      <c r="B896" s="1">
        <v>4.0</v>
      </c>
      <c r="C896" s="1">
        <v>2.0</v>
      </c>
      <c r="D896" s="1">
        <v>901.0</v>
      </c>
    </row>
    <row r="897">
      <c r="A897" s="1">
        <v>900.0</v>
      </c>
      <c r="B897" s="1">
        <v>2.0</v>
      </c>
      <c r="C897" s="1">
        <v>2.0</v>
      </c>
      <c r="D897" s="1">
        <v>902.0</v>
      </c>
    </row>
    <row r="898">
      <c r="A898" s="1">
        <v>901.0</v>
      </c>
      <c r="B898" s="1">
        <v>1.0</v>
      </c>
      <c r="C898" s="1">
        <v>2.0</v>
      </c>
      <c r="D898" s="1">
        <v>903.0</v>
      </c>
    </row>
    <row r="899">
      <c r="A899" s="1">
        <v>902.0</v>
      </c>
      <c r="B899" s="1">
        <v>5.0</v>
      </c>
      <c r="C899" s="1">
        <v>1.0</v>
      </c>
      <c r="D899" s="1">
        <v>904.0</v>
      </c>
    </row>
    <row r="900">
      <c r="A900" s="1">
        <v>903.0</v>
      </c>
      <c r="B900" s="1">
        <v>3.0</v>
      </c>
      <c r="C900" s="1">
        <v>2.0</v>
      </c>
      <c r="D900" s="1">
        <v>905.0</v>
      </c>
    </row>
    <row r="901">
      <c r="A901" s="1">
        <v>904.0</v>
      </c>
      <c r="B901" s="1">
        <v>4.0</v>
      </c>
      <c r="C901" s="1">
        <v>1.0</v>
      </c>
      <c r="D901" s="1">
        <v>906.0</v>
      </c>
    </row>
    <row r="902">
      <c r="A902" s="1">
        <v>905.0</v>
      </c>
      <c r="B902" s="1">
        <v>1.0</v>
      </c>
      <c r="C902" s="1">
        <v>2.0</v>
      </c>
      <c r="D902" s="1">
        <v>907.0</v>
      </c>
    </row>
    <row r="903">
      <c r="A903" s="1">
        <v>906.0</v>
      </c>
      <c r="B903" s="1">
        <v>3.0</v>
      </c>
      <c r="C903" s="1">
        <v>1.0</v>
      </c>
      <c r="D903" s="1">
        <v>908.0</v>
      </c>
    </row>
    <row r="904">
      <c r="A904" s="1">
        <v>907.0</v>
      </c>
      <c r="B904" s="1">
        <v>1.0</v>
      </c>
      <c r="C904" s="1">
        <v>1.0</v>
      </c>
      <c r="D904" s="1">
        <v>909.0</v>
      </c>
    </row>
    <row r="905">
      <c r="A905" s="1">
        <v>908.0</v>
      </c>
      <c r="B905" s="1">
        <v>4.0</v>
      </c>
      <c r="C905" s="1">
        <v>2.0</v>
      </c>
      <c r="D905" s="1">
        <v>910.0</v>
      </c>
    </row>
    <row r="906">
      <c r="A906" s="1">
        <v>909.0</v>
      </c>
      <c r="B906" s="1">
        <v>3.0</v>
      </c>
      <c r="C906" s="1">
        <v>1.0</v>
      </c>
      <c r="D906" s="1">
        <v>911.0</v>
      </c>
    </row>
    <row r="907">
      <c r="A907" s="1">
        <v>910.0</v>
      </c>
      <c r="B907" s="1">
        <v>3.0</v>
      </c>
      <c r="C907" s="1">
        <v>1.0</v>
      </c>
      <c r="D907" s="1">
        <v>912.0</v>
      </c>
    </row>
    <row r="908">
      <c r="A908" s="1">
        <v>911.0</v>
      </c>
      <c r="B908" s="1">
        <v>1.0</v>
      </c>
      <c r="C908" s="1">
        <v>1.0</v>
      </c>
      <c r="D908" s="1">
        <v>913.0</v>
      </c>
    </row>
    <row r="909">
      <c r="A909" s="1">
        <v>912.0</v>
      </c>
      <c r="B909" s="1">
        <v>2.0</v>
      </c>
      <c r="C909" s="1">
        <v>2.0</v>
      </c>
      <c r="D909" s="1">
        <v>914.0</v>
      </c>
    </row>
    <row r="910">
      <c r="A910" s="1">
        <v>913.0</v>
      </c>
      <c r="B910" s="1">
        <v>4.0</v>
      </c>
      <c r="C910" s="1">
        <v>1.0</v>
      </c>
      <c r="D910" s="1">
        <v>915.0</v>
      </c>
    </row>
    <row r="911">
      <c r="A911" s="1">
        <v>914.0</v>
      </c>
      <c r="B911" s="1">
        <v>1.0</v>
      </c>
      <c r="C911" s="1">
        <v>2.0</v>
      </c>
      <c r="D911" s="1">
        <v>916.0</v>
      </c>
    </row>
    <row r="912">
      <c r="A912" s="1">
        <v>915.0</v>
      </c>
      <c r="B912" s="1">
        <v>3.0</v>
      </c>
      <c r="C912" s="1">
        <v>1.0</v>
      </c>
      <c r="D912" s="1">
        <v>917.0</v>
      </c>
    </row>
    <row r="913">
      <c r="A913" s="1">
        <v>916.0</v>
      </c>
      <c r="B913" s="1">
        <v>1.0</v>
      </c>
      <c r="C913" s="1">
        <v>1.0</v>
      </c>
      <c r="D913" s="1">
        <v>918.0</v>
      </c>
    </row>
    <row r="914">
      <c r="A914" s="1">
        <v>917.0</v>
      </c>
      <c r="B914" s="1">
        <v>4.0</v>
      </c>
      <c r="C914" s="1">
        <v>1.0</v>
      </c>
      <c r="D914" s="1">
        <v>919.0</v>
      </c>
    </row>
    <row r="915">
      <c r="A915" s="1">
        <v>918.0</v>
      </c>
      <c r="B915" s="1">
        <v>4.0</v>
      </c>
      <c r="C915" s="1">
        <v>1.0</v>
      </c>
      <c r="D915" s="1">
        <v>920.0</v>
      </c>
    </row>
    <row r="916">
      <c r="A916" s="1">
        <v>919.0</v>
      </c>
      <c r="B916" s="1">
        <v>1.0</v>
      </c>
      <c r="C916" s="1">
        <v>1.0</v>
      </c>
      <c r="D916" s="1">
        <v>921.0</v>
      </c>
    </row>
    <row r="917">
      <c r="A917" s="1">
        <v>920.0</v>
      </c>
      <c r="B917" s="1">
        <v>2.0</v>
      </c>
      <c r="C917" s="1">
        <v>1.0</v>
      </c>
      <c r="D917" s="1">
        <v>922.0</v>
      </c>
    </row>
    <row r="918">
      <c r="A918" s="1">
        <v>921.0</v>
      </c>
      <c r="B918" s="1">
        <v>5.0</v>
      </c>
      <c r="C918" s="1">
        <v>1.0</v>
      </c>
      <c r="D918" s="1">
        <v>923.0</v>
      </c>
    </row>
    <row r="919">
      <c r="A919" s="1">
        <v>922.0</v>
      </c>
      <c r="B919" s="1">
        <v>3.0</v>
      </c>
      <c r="C919" s="1">
        <v>2.0</v>
      </c>
      <c r="D919" s="1">
        <v>924.0</v>
      </c>
    </row>
    <row r="920">
      <c r="A920" s="1">
        <v>923.0</v>
      </c>
      <c r="B920" s="1">
        <v>3.0</v>
      </c>
      <c r="C920" s="1">
        <v>1.0</v>
      </c>
      <c r="D920" s="1">
        <v>925.0</v>
      </c>
    </row>
    <row r="921">
      <c r="A921" s="1">
        <v>924.0</v>
      </c>
      <c r="B921" s="1">
        <v>5.0</v>
      </c>
      <c r="C921" s="1">
        <v>2.0</v>
      </c>
      <c r="D921" s="1">
        <v>926.0</v>
      </c>
    </row>
    <row r="922">
      <c r="A922" s="1">
        <v>925.0</v>
      </c>
      <c r="B922" s="1">
        <v>3.0</v>
      </c>
      <c r="C922" s="1">
        <v>2.0</v>
      </c>
      <c r="D922" s="1">
        <v>927.0</v>
      </c>
    </row>
    <row r="923">
      <c r="A923" s="1">
        <v>926.0</v>
      </c>
      <c r="B923" s="1">
        <v>1.0</v>
      </c>
      <c r="C923" s="1">
        <v>1.0</v>
      </c>
      <c r="D923" s="1">
        <v>928.0</v>
      </c>
    </row>
    <row r="924">
      <c r="A924" s="1">
        <v>927.0</v>
      </c>
      <c r="B924" s="1">
        <v>3.0</v>
      </c>
      <c r="C924" s="1">
        <v>1.0</v>
      </c>
      <c r="D924" s="1">
        <v>929.0</v>
      </c>
    </row>
    <row r="925">
      <c r="A925" s="1">
        <v>928.0</v>
      </c>
      <c r="B925" s="1">
        <v>2.0</v>
      </c>
      <c r="C925" s="1">
        <v>2.0</v>
      </c>
      <c r="D925" s="1">
        <v>930.0</v>
      </c>
    </row>
    <row r="926">
      <c r="A926" s="1">
        <v>929.0</v>
      </c>
      <c r="B926" s="1">
        <v>4.0</v>
      </c>
      <c r="C926" s="1">
        <v>1.0</v>
      </c>
      <c r="D926" s="1">
        <v>931.0</v>
      </c>
    </row>
    <row r="927">
      <c r="A927" s="1">
        <v>930.0</v>
      </c>
      <c r="B927" s="1">
        <v>3.0</v>
      </c>
      <c r="C927" s="1">
        <v>2.0</v>
      </c>
      <c r="D927" s="1">
        <v>932.0</v>
      </c>
    </row>
    <row r="928">
      <c r="A928" s="1">
        <v>931.0</v>
      </c>
      <c r="B928" s="1">
        <v>4.0</v>
      </c>
      <c r="C928" s="1">
        <v>1.0</v>
      </c>
      <c r="D928" s="1">
        <v>933.0</v>
      </c>
    </row>
    <row r="929">
      <c r="A929" s="1">
        <v>932.0</v>
      </c>
      <c r="B929" s="1">
        <v>1.0</v>
      </c>
      <c r="C929" s="1">
        <v>2.0</v>
      </c>
      <c r="D929" s="1">
        <v>934.0</v>
      </c>
    </row>
    <row r="930">
      <c r="A930" s="1">
        <v>933.0</v>
      </c>
      <c r="B930" s="1">
        <v>4.0</v>
      </c>
      <c r="C930" s="1">
        <v>1.0</v>
      </c>
      <c r="D930" s="1">
        <v>935.0</v>
      </c>
    </row>
    <row r="931">
      <c r="A931" s="1">
        <v>934.0</v>
      </c>
      <c r="B931" s="1">
        <v>1.0</v>
      </c>
      <c r="C931" s="1">
        <v>1.0</v>
      </c>
      <c r="D931" s="1">
        <v>936.0</v>
      </c>
    </row>
    <row r="932">
      <c r="A932" s="1">
        <v>935.0</v>
      </c>
      <c r="B932" s="1">
        <v>3.0</v>
      </c>
      <c r="C932" s="1">
        <v>1.0</v>
      </c>
      <c r="D932" s="1">
        <v>937.0</v>
      </c>
    </row>
    <row r="933">
      <c r="A933" s="1">
        <v>936.0</v>
      </c>
      <c r="B933" s="1">
        <v>4.0</v>
      </c>
      <c r="C933" s="1">
        <v>1.0</v>
      </c>
      <c r="D933" s="1">
        <v>938.0</v>
      </c>
    </row>
    <row r="934">
      <c r="A934" s="1">
        <v>937.0</v>
      </c>
      <c r="B934" s="1">
        <v>4.0</v>
      </c>
      <c r="C934" s="1">
        <v>1.0</v>
      </c>
      <c r="D934" s="1">
        <v>939.0</v>
      </c>
    </row>
    <row r="935">
      <c r="A935" s="1">
        <v>938.0</v>
      </c>
      <c r="B935" s="1">
        <v>2.0</v>
      </c>
      <c r="C935" s="1">
        <v>1.0</v>
      </c>
      <c r="D935" s="1">
        <v>940.0</v>
      </c>
    </row>
    <row r="936">
      <c r="A936" s="1">
        <v>939.0</v>
      </c>
      <c r="B936" s="1">
        <v>1.0</v>
      </c>
      <c r="C936" s="1">
        <v>2.0</v>
      </c>
      <c r="D936" s="1">
        <v>941.0</v>
      </c>
    </row>
    <row r="937">
      <c r="A937" s="1">
        <v>940.0</v>
      </c>
      <c r="B937" s="1">
        <v>2.0</v>
      </c>
      <c r="C937" s="1">
        <v>1.0</v>
      </c>
      <c r="D937" s="1">
        <v>942.0</v>
      </c>
    </row>
    <row r="938">
      <c r="A938" s="1">
        <v>941.0</v>
      </c>
      <c r="B938" s="1">
        <v>5.0</v>
      </c>
      <c r="C938" s="1">
        <v>2.0</v>
      </c>
      <c r="D938" s="1">
        <v>943.0</v>
      </c>
    </row>
    <row r="939">
      <c r="A939" s="1">
        <v>942.0</v>
      </c>
      <c r="B939" s="1">
        <v>5.0</v>
      </c>
      <c r="C939" s="1">
        <v>2.0</v>
      </c>
      <c r="D939" s="1">
        <v>944.0</v>
      </c>
    </row>
    <row r="940">
      <c r="A940" s="1">
        <v>943.0</v>
      </c>
      <c r="B940" s="1">
        <v>2.0</v>
      </c>
      <c r="C940" s="1">
        <v>1.0</v>
      </c>
      <c r="D940" s="1">
        <v>945.0</v>
      </c>
    </row>
    <row r="941">
      <c r="A941" s="1">
        <v>944.0</v>
      </c>
      <c r="B941" s="1">
        <v>5.0</v>
      </c>
      <c r="C941" s="1">
        <v>1.0</v>
      </c>
      <c r="D941" s="1">
        <v>946.0</v>
      </c>
    </row>
    <row r="942">
      <c r="A942" s="1">
        <v>945.0</v>
      </c>
      <c r="B942" s="1">
        <v>3.0</v>
      </c>
      <c r="C942" s="1">
        <v>2.0</v>
      </c>
      <c r="D942" s="1">
        <v>947.0</v>
      </c>
    </row>
    <row r="943">
      <c r="A943" s="1">
        <v>946.0</v>
      </c>
      <c r="B943" s="1">
        <v>2.0</v>
      </c>
      <c r="C943" s="1">
        <v>2.0</v>
      </c>
      <c r="D943" s="1">
        <v>948.0</v>
      </c>
    </row>
    <row r="944">
      <c r="A944" s="1">
        <v>947.0</v>
      </c>
      <c r="B944" s="1">
        <v>2.0</v>
      </c>
      <c r="C944" s="1">
        <v>1.0</v>
      </c>
      <c r="D944" s="1">
        <v>949.0</v>
      </c>
    </row>
    <row r="945">
      <c r="A945" s="1">
        <v>948.0</v>
      </c>
      <c r="B945" s="1">
        <v>3.0</v>
      </c>
      <c r="C945" s="1">
        <v>1.0</v>
      </c>
      <c r="D945" s="1">
        <v>950.0</v>
      </c>
    </row>
    <row r="946">
      <c r="A946" s="1">
        <v>949.0</v>
      </c>
      <c r="B946" s="1">
        <v>3.0</v>
      </c>
      <c r="C946" s="1">
        <v>1.0</v>
      </c>
      <c r="D946" s="1">
        <v>951.0</v>
      </c>
    </row>
    <row r="947">
      <c r="A947" s="1">
        <v>950.0</v>
      </c>
      <c r="B947" s="1">
        <v>3.0</v>
      </c>
      <c r="C947" s="1">
        <v>2.0</v>
      </c>
      <c r="D947" s="1">
        <v>952.0</v>
      </c>
    </row>
    <row r="948">
      <c r="A948" s="1">
        <v>951.0</v>
      </c>
      <c r="B948" s="1">
        <v>5.0</v>
      </c>
      <c r="C948" s="1">
        <v>1.0</v>
      </c>
      <c r="D948" s="1">
        <v>953.0</v>
      </c>
    </row>
    <row r="949">
      <c r="A949" s="1">
        <v>952.0</v>
      </c>
      <c r="B949" s="1">
        <v>1.0</v>
      </c>
      <c r="C949" s="1">
        <v>2.0</v>
      </c>
      <c r="D949" s="1">
        <v>954.0</v>
      </c>
    </row>
    <row r="950">
      <c r="A950" s="1">
        <v>953.0</v>
      </c>
      <c r="B950" s="1">
        <v>3.0</v>
      </c>
      <c r="C950" s="1">
        <v>2.0</v>
      </c>
      <c r="D950" s="1">
        <v>955.0</v>
      </c>
    </row>
    <row r="951">
      <c r="A951" s="1">
        <v>954.0</v>
      </c>
      <c r="B951" s="1">
        <v>1.0</v>
      </c>
      <c r="C951" s="1">
        <v>2.0</v>
      </c>
      <c r="D951" s="1">
        <v>956.0</v>
      </c>
    </row>
    <row r="952">
      <c r="A952" s="1">
        <v>955.0</v>
      </c>
      <c r="B952" s="1">
        <v>3.0</v>
      </c>
      <c r="C952" s="1">
        <v>1.0</v>
      </c>
      <c r="D952" s="1">
        <v>957.0</v>
      </c>
    </row>
    <row r="953">
      <c r="A953" s="1">
        <v>956.0</v>
      </c>
      <c r="B953" s="1">
        <v>5.0</v>
      </c>
      <c r="C953" s="1">
        <v>1.0</v>
      </c>
      <c r="D953" s="1">
        <v>958.0</v>
      </c>
    </row>
    <row r="954">
      <c r="A954" s="1">
        <v>957.0</v>
      </c>
      <c r="B954" s="1">
        <v>2.0</v>
      </c>
      <c r="C954" s="1">
        <v>2.0</v>
      </c>
      <c r="D954" s="1">
        <v>959.0</v>
      </c>
    </row>
    <row r="955">
      <c r="A955" s="1">
        <v>958.0</v>
      </c>
      <c r="B955" s="1">
        <v>3.0</v>
      </c>
      <c r="C955" s="1">
        <v>2.0</v>
      </c>
      <c r="D955" s="1">
        <v>960.0</v>
      </c>
    </row>
    <row r="956">
      <c r="A956" s="1">
        <v>959.0</v>
      </c>
      <c r="B956" s="1">
        <v>2.0</v>
      </c>
      <c r="C956" s="1">
        <v>1.0</v>
      </c>
      <c r="D956" s="1">
        <v>961.0</v>
      </c>
    </row>
    <row r="957">
      <c r="A957" s="1">
        <v>960.0</v>
      </c>
      <c r="B957" s="1">
        <v>5.0</v>
      </c>
      <c r="C957" s="1">
        <v>2.0</v>
      </c>
      <c r="D957" s="1">
        <v>962.0</v>
      </c>
    </row>
    <row r="958">
      <c r="A958" s="1">
        <v>961.0</v>
      </c>
      <c r="B958" s="1">
        <v>2.0</v>
      </c>
      <c r="C958" s="1">
        <v>1.0</v>
      </c>
      <c r="D958" s="1">
        <v>963.0</v>
      </c>
    </row>
    <row r="959">
      <c r="A959" s="1">
        <v>962.0</v>
      </c>
      <c r="B959" s="1">
        <v>2.0</v>
      </c>
      <c r="C959" s="1">
        <v>2.0</v>
      </c>
      <c r="D959" s="1">
        <v>964.0</v>
      </c>
    </row>
    <row r="960">
      <c r="A960" s="1">
        <v>963.0</v>
      </c>
      <c r="B960" s="1">
        <v>4.0</v>
      </c>
      <c r="C960" s="1">
        <v>2.0</v>
      </c>
      <c r="D960" s="1">
        <v>965.0</v>
      </c>
    </row>
    <row r="961">
      <c r="A961" s="1">
        <v>964.0</v>
      </c>
      <c r="B961" s="1">
        <v>3.0</v>
      </c>
      <c r="C961" s="1">
        <v>1.0</v>
      </c>
      <c r="D961" s="1">
        <v>966.0</v>
      </c>
    </row>
    <row r="962">
      <c r="A962" s="1">
        <v>965.0</v>
      </c>
      <c r="B962" s="1">
        <v>3.0</v>
      </c>
      <c r="C962" s="1">
        <v>1.0</v>
      </c>
      <c r="D962" s="1">
        <v>967.0</v>
      </c>
    </row>
    <row r="963">
      <c r="A963" s="1">
        <v>966.0</v>
      </c>
      <c r="B963" s="1">
        <v>2.0</v>
      </c>
      <c r="C963" s="1">
        <v>2.0</v>
      </c>
      <c r="D963" s="1">
        <v>968.0</v>
      </c>
    </row>
    <row r="964">
      <c r="A964" s="1">
        <v>967.0</v>
      </c>
      <c r="B964" s="1">
        <v>2.0</v>
      </c>
      <c r="C964" s="1">
        <v>2.0</v>
      </c>
      <c r="D964" s="1">
        <v>969.0</v>
      </c>
    </row>
    <row r="965">
      <c r="A965" s="1">
        <v>968.0</v>
      </c>
      <c r="B965" s="1">
        <v>4.0</v>
      </c>
      <c r="C965" s="1">
        <v>1.0</v>
      </c>
      <c r="D965" s="1">
        <v>970.0</v>
      </c>
    </row>
    <row r="966">
      <c r="A966" s="1">
        <v>969.0</v>
      </c>
      <c r="B966" s="1">
        <v>2.0</v>
      </c>
      <c r="C966" s="1">
        <v>1.0</v>
      </c>
      <c r="D966" s="1">
        <v>971.0</v>
      </c>
    </row>
    <row r="967">
      <c r="A967" s="1">
        <v>970.0</v>
      </c>
      <c r="B967" s="1">
        <v>2.0</v>
      </c>
      <c r="C967" s="1">
        <v>1.0</v>
      </c>
      <c r="D967" s="1">
        <v>972.0</v>
      </c>
    </row>
    <row r="968">
      <c r="A968" s="1">
        <v>971.0</v>
      </c>
      <c r="B968" s="1">
        <v>3.0</v>
      </c>
      <c r="C968" s="1">
        <v>1.0</v>
      </c>
      <c r="D968" s="1">
        <v>973.0</v>
      </c>
    </row>
    <row r="969">
      <c r="A969" s="1">
        <v>972.0</v>
      </c>
      <c r="B969" s="1">
        <v>4.0</v>
      </c>
      <c r="C969" s="1">
        <v>2.0</v>
      </c>
      <c r="D969" s="1">
        <v>974.0</v>
      </c>
    </row>
    <row r="970">
      <c r="A970" s="1">
        <v>973.0</v>
      </c>
      <c r="B970" s="1">
        <v>4.0</v>
      </c>
      <c r="C970" s="1">
        <v>1.0</v>
      </c>
      <c r="D970" s="1">
        <v>975.0</v>
      </c>
    </row>
    <row r="971">
      <c r="A971" s="1">
        <v>974.0</v>
      </c>
      <c r="B971" s="1">
        <v>2.0</v>
      </c>
      <c r="C971" s="1">
        <v>1.0</v>
      </c>
      <c r="D971" s="1">
        <v>976.0</v>
      </c>
    </row>
    <row r="972">
      <c r="A972" s="1">
        <v>975.0</v>
      </c>
      <c r="B972" s="1">
        <v>4.0</v>
      </c>
      <c r="C972" s="1">
        <v>1.0</v>
      </c>
      <c r="D972" s="1">
        <v>977.0</v>
      </c>
    </row>
    <row r="973">
      <c r="A973" s="1">
        <v>976.0</v>
      </c>
      <c r="B973" s="1">
        <v>1.0</v>
      </c>
      <c r="C973" s="1">
        <v>1.0</v>
      </c>
      <c r="D973" s="1">
        <v>978.0</v>
      </c>
    </row>
    <row r="974">
      <c r="A974" s="1">
        <v>977.0</v>
      </c>
      <c r="B974" s="1">
        <v>4.0</v>
      </c>
      <c r="C974" s="1">
        <v>1.0</v>
      </c>
      <c r="D974" s="1">
        <v>979.0</v>
      </c>
    </row>
    <row r="975">
      <c r="A975" s="1">
        <v>978.0</v>
      </c>
      <c r="B975" s="1">
        <v>3.0</v>
      </c>
      <c r="C975" s="1">
        <v>1.0</v>
      </c>
      <c r="D975" s="1">
        <v>980.0</v>
      </c>
    </row>
    <row r="976">
      <c r="A976" s="1">
        <v>979.0</v>
      </c>
      <c r="B976" s="1">
        <v>4.0</v>
      </c>
      <c r="C976" s="1">
        <v>2.0</v>
      </c>
      <c r="D976" s="1">
        <v>981.0</v>
      </c>
    </row>
    <row r="977">
      <c r="A977" s="1">
        <v>980.0</v>
      </c>
      <c r="B977" s="1">
        <v>3.0</v>
      </c>
      <c r="C977" s="1">
        <v>2.0</v>
      </c>
      <c r="D977" s="1">
        <v>982.0</v>
      </c>
    </row>
    <row r="978">
      <c r="A978" s="1">
        <v>981.0</v>
      </c>
      <c r="B978" s="1">
        <v>5.0</v>
      </c>
      <c r="C978" s="1">
        <v>1.0</v>
      </c>
      <c r="D978" s="1">
        <v>983.0</v>
      </c>
    </row>
    <row r="979">
      <c r="A979" s="1">
        <v>982.0</v>
      </c>
      <c r="B979" s="1">
        <v>3.0</v>
      </c>
      <c r="C979" s="1">
        <v>2.0</v>
      </c>
      <c r="D979" s="1">
        <v>984.0</v>
      </c>
    </row>
    <row r="980">
      <c r="A980" s="1">
        <v>983.0</v>
      </c>
      <c r="B980" s="1">
        <v>3.0</v>
      </c>
      <c r="C980" s="1">
        <v>2.0</v>
      </c>
      <c r="D980" s="1">
        <v>985.0</v>
      </c>
    </row>
    <row r="981">
      <c r="A981" s="1">
        <v>984.0</v>
      </c>
      <c r="B981" s="1">
        <v>2.0</v>
      </c>
      <c r="C981" s="1">
        <v>1.0</v>
      </c>
      <c r="D981" s="1">
        <v>986.0</v>
      </c>
    </row>
    <row r="982">
      <c r="A982" s="1">
        <v>985.0</v>
      </c>
      <c r="B982" s="1">
        <v>4.0</v>
      </c>
      <c r="C982" s="1">
        <v>1.0</v>
      </c>
      <c r="D982" s="1">
        <v>987.0</v>
      </c>
    </row>
    <row r="983">
      <c r="A983" s="1">
        <v>986.0</v>
      </c>
      <c r="B983" s="1">
        <v>2.0</v>
      </c>
      <c r="C983" s="1">
        <v>2.0</v>
      </c>
      <c r="D983" s="1">
        <v>988.0</v>
      </c>
    </row>
    <row r="984">
      <c r="A984" s="1">
        <v>987.0</v>
      </c>
      <c r="B984" s="1">
        <v>4.0</v>
      </c>
      <c r="C984" s="1">
        <v>2.0</v>
      </c>
      <c r="D984" s="1">
        <v>989.0</v>
      </c>
    </row>
    <row r="985">
      <c r="A985" s="1">
        <v>988.0</v>
      </c>
      <c r="B985" s="1">
        <v>2.0</v>
      </c>
      <c r="C985" s="1">
        <v>2.0</v>
      </c>
      <c r="D985" s="1">
        <v>990.0</v>
      </c>
    </row>
    <row r="986">
      <c r="A986" s="1">
        <v>989.0</v>
      </c>
      <c r="B986" s="1">
        <v>4.0</v>
      </c>
      <c r="C986" s="1">
        <v>1.0</v>
      </c>
      <c r="D986" s="1">
        <v>991.0</v>
      </c>
    </row>
    <row r="987">
      <c r="A987" s="1">
        <v>990.0</v>
      </c>
      <c r="B987" s="1">
        <v>3.0</v>
      </c>
      <c r="C987" s="1">
        <v>1.0</v>
      </c>
      <c r="D987" s="1">
        <v>992.0</v>
      </c>
    </row>
    <row r="988">
      <c r="A988" s="1">
        <v>991.0</v>
      </c>
      <c r="B988" s="1">
        <v>3.0</v>
      </c>
      <c r="C988" s="1">
        <v>1.0</v>
      </c>
      <c r="D988" s="1">
        <v>993.0</v>
      </c>
    </row>
    <row r="989">
      <c r="A989" s="1">
        <v>992.0</v>
      </c>
      <c r="B989" s="1">
        <v>1.0</v>
      </c>
      <c r="C989" s="1">
        <v>1.0</v>
      </c>
      <c r="D989" s="1">
        <v>994.0</v>
      </c>
    </row>
    <row r="990">
      <c r="A990" s="1">
        <v>993.0</v>
      </c>
      <c r="B990" s="1">
        <v>3.0</v>
      </c>
      <c r="C990" s="1">
        <v>1.0</v>
      </c>
      <c r="D990" s="1">
        <v>995.0</v>
      </c>
    </row>
    <row r="991">
      <c r="A991" s="1">
        <v>994.0</v>
      </c>
      <c r="B991" s="1">
        <v>3.0</v>
      </c>
      <c r="C991" s="1">
        <v>1.0</v>
      </c>
      <c r="D991" s="1">
        <v>996.0</v>
      </c>
    </row>
    <row r="992">
      <c r="A992" s="1">
        <v>995.0</v>
      </c>
      <c r="B992" s="1">
        <v>3.0</v>
      </c>
      <c r="C992" s="1">
        <v>1.0</v>
      </c>
      <c r="D992" s="1">
        <v>997.0</v>
      </c>
    </row>
    <row r="993">
      <c r="A993" s="1">
        <v>996.0</v>
      </c>
      <c r="B993" s="1">
        <v>4.0</v>
      </c>
      <c r="C993" s="1">
        <v>2.0</v>
      </c>
      <c r="D993" s="1">
        <v>998.0</v>
      </c>
    </row>
    <row r="994">
      <c r="A994" s="1">
        <v>997.0</v>
      </c>
      <c r="B994" s="1">
        <v>3.0</v>
      </c>
      <c r="C994" s="1">
        <v>2.0</v>
      </c>
      <c r="D994" s="1">
        <v>999.0</v>
      </c>
    </row>
    <row r="995">
      <c r="A995" s="1">
        <v>998.0</v>
      </c>
      <c r="B995" s="1">
        <v>2.0</v>
      </c>
      <c r="C995" s="1">
        <v>1.0</v>
      </c>
      <c r="D995" s="1">
        <v>1000.0</v>
      </c>
    </row>
    <row r="996">
      <c r="A996" s="1">
        <v>999.0</v>
      </c>
      <c r="B996" s="1">
        <v>3.0</v>
      </c>
      <c r="C996" s="1">
        <v>1.0</v>
      </c>
      <c r="D996" s="1">
        <v>1001.0</v>
      </c>
    </row>
    <row r="997">
      <c r="A997" s="1">
        <v>1000.0</v>
      </c>
      <c r="B997" s="1">
        <v>3.0</v>
      </c>
      <c r="C997" s="1">
        <v>2.0</v>
      </c>
      <c r="D997" s="1">
        <v>1002.0</v>
      </c>
    </row>
    <row r="998">
      <c r="A998" s="1">
        <v>1001.0</v>
      </c>
      <c r="B998" s="1">
        <v>3.0</v>
      </c>
      <c r="C998" s="1">
        <v>1.0</v>
      </c>
      <c r="D998" s="1">
        <v>1003.0</v>
      </c>
    </row>
    <row r="999">
      <c r="A999" s="1">
        <v>1002.0</v>
      </c>
      <c r="B999" s="1">
        <v>4.0</v>
      </c>
      <c r="C999" s="1">
        <v>1.0</v>
      </c>
      <c r="D999" s="1">
        <v>1004.0</v>
      </c>
    </row>
    <row r="1000">
      <c r="A1000" s="1">
        <v>1003.0</v>
      </c>
      <c r="B1000" s="1">
        <v>1.0</v>
      </c>
      <c r="C1000" s="1">
        <v>2.0</v>
      </c>
      <c r="D1000" s="1">
        <v>1005.0</v>
      </c>
    </row>
    <row r="1001">
      <c r="A1001" s="1">
        <v>1004.0</v>
      </c>
      <c r="B1001" s="1">
        <v>3.0</v>
      </c>
      <c r="C1001" s="1">
        <v>2.0</v>
      </c>
      <c r="D1001" s="1">
        <v>1006.0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89</v>
      </c>
      <c r="C1" s="1" t="s">
        <v>90</v>
      </c>
      <c r="D1" s="1" t="s">
        <v>91</v>
      </c>
      <c r="E1" s="1" t="s">
        <v>92</v>
      </c>
    </row>
    <row r="2">
      <c r="A2" s="1">
        <v>1.0</v>
      </c>
      <c r="B2" s="1" t="s">
        <v>93</v>
      </c>
      <c r="C2" s="1">
        <v>100.0</v>
      </c>
      <c r="D2" s="1">
        <v>201.0</v>
      </c>
      <c r="E2" s="1">
        <v>1.0</v>
      </c>
    </row>
    <row r="3">
      <c r="A3" s="1">
        <v>2.0</v>
      </c>
      <c r="B3" s="1" t="s">
        <v>94</v>
      </c>
      <c r="C3" s="1">
        <v>150.0</v>
      </c>
      <c r="D3" s="1">
        <v>187.0</v>
      </c>
      <c r="E3" s="1">
        <v>1.0</v>
      </c>
    </row>
    <row r="4">
      <c r="A4" s="1">
        <v>3.0</v>
      </c>
      <c r="B4" s="1" t="s">
        <v>95</v>
      </c>
      <c r="C4" s="1">
        <v>200.0</v>
      </c>
      <c r="D4" s="1">
        <v>233.0</v>
      </c>
      <c r="E4" s="1">
        <v>1.0</v>
      </c>
    </row>
    <row r="5">
      <c r="A5" s="1">
        <v>4.0</v>
      </c>
      <c r="B5" s="1" t="s">
        <v>96</v>
      </c>
      <c r="C5" s="1">
        <v>100.0</v>
      </c>
      <c r="D5" s="1">
        <v>189.0</v>
      </c>
      <c r="E5" s="1">
        <v>1.0</v>
      </c>
    </row>
    <row r="6">
      <c r="A6" s="1">
        <v>5.0</v>
      </c>
      <c r="B6" s="1" t="s">
        <v>97</v>
      </c>
      <c r="C6" s="1">
        <v>50.0</v>
      </c>
      <c r="D6" s="1">
        <v>9.0</v>
      </c>
      <c r="E6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</cols>
  <sheetData>
    <row r="1">
      <c r="A1" s="1" t="s">
        <v>21</v>
      </c>
      <c r="B1" s="1" t="s">
        <v>0</v>
      </c>
      <c r="C1" s="1" t="s">
        <v>98</v>
      </c>
    </row>
    <row r="2">
      <c r="A2" s="1">
        <v>1.0</v>
      </c>
      <c r="B2" s="1" t="s">
        <v>99</v>
      </c>
      <c r="C2" s="1">
        <v>1550.0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100</v>
      </c>
    </row>
    <row r="2">
      <c r="A2" s="1">
        <v>10.0</v>
      </c>
      <c r="B2" s="1" t="s">
        <v>101</v>
      </c>
    </row>
    <row r="3">
      <c r="A3" s="1">
        <v>11.0</v>
      </c>
      <c r="B3" s="1" t="s">
        <v>102</v>
      </c>
    </row>
    <row r="4">
      <c r="A4" s="1">
        <v>31.0</v>
      </c>
      <c r="B4" s="1" t="s">
        <v>103</v>
      </c>
    </row>
    <row r="5">
      <c r="A5" s="1">
        <v>75.0</v>
      </c>
      <c r="B5" s="1" t="s">
        <v>104</v>
      </c>
    </row>
    <row r="6">
      <c r="A6" s="1">
        <v>175.0</v>
      </c>
      <c r="B6" s="1" t="s">
        <v>105</v>
      </c>
    </row>
    <row r="7">
      <c r="A7" s="1">
        <v>187.0</v>
      </c>
      <c r="B7" s="1" t="s">
        <v>106</v>
      </c>
    </row>
    <row r="8">
      <c r="A8" s="1">
        <v>229.0</v>
      </c>
      <c r="B8" s="1" t="s">
        <v>107</v>
      </c>
    </row>
    <row r="9">
      <c r="A9" s="1">
        <v>234.0</v>
      </c>
      <c r="B9" s="1" t="s">
        <v>108</v>
      </c>
    </row>
    <row r="10">
      <c r="A10" s="1">
        <v>235.0</v>
      </c>
      <c r="B10" s="1" t="s">
        <v>109</v>
      </c>
    </row>
    <row r="11">
      <c r="A11" s="1">
        <v>239.0</v>
      </c>
      <c r="B11" s="1" t="s">
        <v>110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42.0"/>
    <col customWidth="1" min="14" max="14" width="8.38"/>
  </cols>
  <sheetData>
    <row r="1">
      <c r="A1" s="1" t="s">
        <v>21</v>
      </c>
      <c r="B1" s="1" t="s">
        <v>111</v>
      </c>
      <c r="C1" s="1" t="s">
        <v>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1.0</v>
      </c>
      <c r="B2" s="1">
        <v>2.230845E7</v>
      </c>
      <c r="C2" s="1" t="s">
        <v>7</v>
      </c>
      <c r="D2" s="1" t="s">
        <v>119</v>
      </c>
      <c r="E2" s="1" t="s">
        <v>120</v>
      </c>
      <c r="F2" s="2">
        <v>26212.0</v>
      </c>
      <c r="G2" s="1" t="s">
        <v>121</v>
      </c>
      <c r="H2" s="1" t="s">
        <v>122</v>
      </c>
      <c r="I2" s="3" t="str">
        <f>+44 341 486-8146</f>
        <v>#ERROR!</v>
      </c>
      <c r="J2" s="1" t="s">
        <v>123</v>
      </c>
      <c r="L2" s="1">
        <v>270.0</v>
      </c>
      <c r="M2" s="1">
        <v>10.0</v>
      </c>
      <c r="N2" s="3" t="str">
        <f>+44 341 486-8146</f>
        <v>#ERROR!</v>
      </c>
    </row>
    <row r="3">
      <c r="A3" s="1">
        <v>6.0</v>
      </c>
      <c r="B3" s="1">
        <v>2.4267819E7</v>
      </c>
      <c r="C3" s="1" t="s">
        <v>6</v>
      </c>
      <c r="D3" s="1" t="s">
        <v>124</v>
      </c>
      <c r="E3" s="1" t="s">
        <v>125</v>
      </c>
      <c r="F3" s="2">
        <v>27263.0</v>
      </c>
      <c r="G3" s="1" t="s">
        <v>126</v>
      </c>
      <c r="H3" s="1" t="s">
        <v>127</v>
      </c>
      <c r="I3" s="3" t="str">
        <f>+44 341 444-0696</f>
        <v>#ERROR!</v>
      </c>
      <c r="J3" s="1" t="s">
        <v>128</v>
      </c>
      <c r="L3" s="1">
        <v>270.0</v>
      </c>
      <c r="M3" s="1">
        <v>10.0</v>
      </c>
      <c r="N3" s="3" t="str">
        <f>+44 341 444-0696</f>
        <v>#ERROR!</v>
      </c>
    </row>
    <row r="4">
      <c r="A4" s="1">
        <v>7.0</v>
      </c>
      <c r="B4" s="1">
        <v>2.0962096E7</v>
      </c>
      <c r="C4" s="1" t="s">
        <v>6</v>
      </c>
      <c r="D4" s="1" t="s">
        <v>129</v>
      </c>
      <c r="E4" s="1" t="s">
        <v>130</v>
      </c>
      <c r="F4" s="2">
        <v>25164.0</v>
      </c>
      <c r="H4" s="1" t="s">
        <v>131</v>
      </c>
      <c r="I4" s="3" t="str">
        <f>+44 341 690-9933</f>
        <v>#ERROR!</v>
      </c>
      <c r="J4" s="1" t="s">
        <v>128</v>
      </c>
      <c r="L4" s="1">
        <v>270.0</v>
      </c>
      <c r="M4" s="1">
        <v>10.0</v>
      </c>
      <c r="N4" s="3" t="str">
        <f>+44 341 690-9933</f>
        <v>#ERROR!</v>
      </c>
    </row>
    <row r="5">
      <c r="A5" s="1">
        <v>8.0</v>
      </c>
      <c r="B5" s="1">
        <v>2.8829507E7</v>
      </c>
      <c r="C5" s="1" t="s">
        <v>7</v>
      </c>
      <c r="D5" s="1" t="s">
        <v>132</v>
      </c>
      <c r="E5" s="1" t="s">
        <v>133</v>
      </c>
      <c r="F5" s="2">
        <v>29569.0</v>
      </c>
      <c r="G5" s="1" t="s">
        <v>134</v>
      </c>
      <c r="H5" s="1" t="s">
        <v>135</v>
      </c>
      <c r="I5" s="3" t="str">
        <f>+44 341 363-3333</f>
        <v>#ERROR!</v>
      </c>
      <c r="J5" s="1" t="s">
        <v>136</v>
      </c>
      <c r="L5" s="1">
        <v>270.0</v>
      </c>
      <c r="M5" s="1">
        <v>10.0</v>
      </c>
      <c r="N5" s="3" t="str">
        <f>+44 341 363-3333</f>
        <v>#ERROR!</v>
      </c>
    </row>
    <row r="6">
      <c r="A6" s="1">
        <v>9.0</v>
      </c>
      <c r="B6" s="1">
        <v>2.7768543E7</v>
      </c>
      <c r="C6" s="1" t="s">
        <v>6</v>
      </c>
      <c r="D6" s="1" t="s">
        <v>137</v>
      </c>
      <c r="E6" s="1" t="s">
        <v>138</v>
      </c>
      <c r="F6" s="2">
        <v>29019.0</v>
      </c>
      <c r="G6" s="1" t="s">
        <v>139</v>
      </c>
      <c r="H6" s="1" t="s">
        <v>140</v>
      </c>
      <c r="I6" s="3" t="str">
        <f>+44 341 691-4839</f>
        <v>#ERROR!</v>
      </c>
      <c r="J6" s="1" t="s">
        <v>141</v>
      </c>
      <c r="L6" s="1">
        <v>270.0</v>
      </c>
      <c r="M6" s="1">
        <v>10.0</v>
      </c>
      <c r="N6" s="3" t="str">
        <f>+44 341 691-4839</f>
        <v>#ERROR!</v>
      </c>
    </row>
    <row r="7">
      <c r="A7" s="1">
        <v>10.0</v>
      </c>
      <c r="B7" s="1">
        <v>2.0381099E7</v>
      </c>
      <c r="C7" s="1" t="s">
        <v>6</v>
      </c>
      <c r="D7" s="1" t="s">
        <v>142</v>
      </c>
      <c r="E7" s="1" t="s">
        <v>143</v>
      </c>
      <c r="F7" s="2">
        <v>24983.0</v>
      </c>
      <c r="G7" s="1" t="s">
        <v>121</v>
      </c>
      <c r="H7" s="1" t="s">
        <v>144</v>
      </c>
      <c r="I7" s="3" t="str">
        <f>+44 341 393-9933</f>
        <v>#ERROR!</v>
      </c>
      <c r="J7" s="1" t="s">
        <v>145</v>
      </c>
      <c r="L7" s="1">
        <v>270.0</v>
      </c>
      <c r="M7" s="1">
        <v>10.0</v>
      </c>
      <c r="N7" s="3" t="str">
        <f>+44 341 393-9933</f>
        <v>#ERROR!</v>
      </c>
    </row>
    <row r="8">
      <c r="A8" s="1">
        <v>11.0</v>
      </c>
      <c r="B8" s="1">
        <v>2.6736904E7</v>
      </c>
      <c r="C8" s="1" t="s">
        <v>7</v>
      </c>
      <c r="D8" s="1" t="s">
        <v>146</v>
      </c>
      <c r="E8" s="1" t="s">
        <v>147</v>
      </c>
      <c r="F8" s="2">
        <v>28506.0</v>
      </c>
      <c r="G8" s="1" t="s">
        <v>148</v>
      </c>
      <c r="H8" s="1" t="s">
        <v>149</v>
      </c>
      <c r="I8" s="3" t="str">
        <f>+44 341 496-4949</f>
        <v>#ERROR!</v>
      </c>
      <c r="J8" s="1" t="s">
        <v>150</v>
      </c>
      <c r="L8" s="1">
        <v>270.0</v>
      </c>
      <c r="M8" s="1">
        <v>10.0</v>
      </c>
      <c r="N8" s="3" t="str">
        <f>+44 341 496-4949</f>
        <v>#ERROR!</v>
      </c>
    </row>
    <row r="9">
      <c r="A9" s="1">
        <v>12.0</v>
      </c>
      <c r="B9" s="1">
        <v>2.957913E7</v>
      </c>
      <c r="C9" s="1" t="s">
        <v>7</v>
      </c>
      <c r="D9" s="1" t="s">
        <v>151</v>
      </c>
      <c r="E9" s="1" t="s">
        <v>152</v>
      </c>
      <c r="F9" s="2">
        <v>29913.0</v>
      </c>
      <c r="G9" s="1" t="s">
        <v>153</v>
      </c>
      <c r="H9" s="1" t="s">
        <v>154</v>
      </c>
      <c r="I9" s="3" t="str">
        <f>+44 341 613-3343</f>
        <v>#ERROR!</v>
      </c>
      <c r="J9" s="1" t="s">
        <v>150</v>
      </c>
      <c r="L9" s="1">
        <v>270.0</v>
      </c>
      <c r="M9" s="1">
        <v>10.0</v>
      </c>
      <c r="N9" s="3" t="str">
        <f>+44 341 613-3343</f>
        <v>#ERROR!</v>
      </c>
    </row>
    <row r="10">
      <c r="A10" s="1">
        <v>13.0</v>
      </c>
      <c r="B10" s="1">
        <v>3.410103E7</v>
      </c>
      <c r="C10" s="1" t="s">
        <v>7</v>
      </c>
      <c r="D10" s="1" t="s">
        <v>155</v>
      </c>
      <c r="E10" s="1" t="s">
        <v>156</v>
      </c>
      <c r="F10" s="2">
        <v>32453.0</v>
      </c>
      <c r="H10" s="1" t="s">
        <v>157</v>
      </c>
      <c r="I10" s="3" t="str">
        <f>+44 341 403-0839</f>
        <v>#ERROR!</v>
      </c>
      <c r="J10" s="1" t="s">
        <v>158</v>
      </c>
      <c r="L10" s="1">
        <v>270.0</v>
      </c>
      <c r="M10" s="1">
        <v>10.0</v>
      </c>
      <c r="N10" s="3" t="str">
        <f>+44 341 403-0839</f>
        <v>#ERROR!</v>
      </c>
    </row>
    <row r="11">
      <c r="A11" s="1">
        <v>14.0</v>
      </c>
      <c r="B11" s="1">
        <v>2.739373E7</v>
      </c>
      <c r="C11" s="1" t="s">
        <v>7</v>
      </c>
      <c r="D11" s="1" t="s">
        <v>159</v>
      </c>
      <c r="E11" s="1" t="s">
        <v>160</v>
      </c>
      <c r="F11" s="2">
        <v>29060.0</v>
      </c>
      <c r="G11" s="1" t="s">
        <v>161</v>
      </c>
      <c r="H11" s="1" t="s">
        <v>162</v>
      </c>
      <c r="I11" s="3" t="str">
        <f>+44 341 669-9490</f>
        <v>#ERROR!</v>
      </c>
      <c r="J11" s="1" t="s">
        <v>163</v>
      </c>
      <c r="L11" s="1">
        <v>270.0</v>
      </c>
      <c r="M11" s="1">
        <v>10.0</v>
      </c>
      <c r="N11" s="3" t="str">
        <f>+44 341 669-9490</f>
        <v>#ERROR!</v>
      </c>
    </row>
    <row r="12">
      <c r="A12" s="1">
        <v>15.0</v>
      </c>
      <c r="B12" s="1">
        <v>3.0627594E7</v>
      </c>
      <c r="C12" s="1" t="s">
        <v>6</v>
      </c>
      <c r="D12" s="1" t="s">
        <v>164</v>
      </c>
      <c r="E12" s="1" t="s">
        <v>165</v>
      </c>
      <c r="F12" s="2">
        <v>30622.0</v>
      </c>
      <c r="G12" s="1" t="s">
        <v>166</v>
      </c>
      <c r="H12" s="1" t="s">
        <v>167</v>
      </c>
      <c r="I12" s="3" t="str">
        <f>+44 341 431-8030</f>
        <v>#ERROR!</v>
      </c>
      <c r="J12" s="1" t="s">
        <v>168</v>
      </c>
      <c r="L12" s="1">
        <v>270.0</v>
      </c>
      <c r="M12" s="1">
        <v>10.0</v>
      </c>
      <c r="N12" s="3" t="str">
        <f>+44 341 431-8030</f>
        <v>#ERROR!</v>
      </c>
    </row>
    <row r="13">
      <c r="A13" s="1">
        <v>16.0</v>
      </c>
      <c r="B13" s="1">
        <v>3.3154256E7</v>
      </c>
      <c r="C13" s="1" t="s">
        <v>6</v>
      </c>
      <c r="D13" s="1" t="s">
        <v>169</v>
      </c>
      <c r="E13" s="1" t="s">
        <v>170</v>
      </c>
      <c r="F13" s="2">
        <v>31730.0</v>
      </c>
      <c r="G13" s="1" t="s">
        <v>171</v>
      </c>
      <c r="H13" s="1" t="s">
        <v>172</v>
      </c>
      <c r="I13" s="3" t="str">
        <f>+44 341 698-3898</f>
        <v>#ERROR!</v>
      </c>
      <c r="J13" s="1" t="s">
        <v>173</v>
      </c>
      <c r="L13" s="1">
        <v>270.0</v>
      </c>
      <c r="M13" s="1">
        <v>10.0</v>
      </c>
      <c r="N13" s="3" t="str">
        <f>+44 341 698-3898</f>
        <v>#ERROR!</v>
      </c>
    </row>
    <row r="14">
      <c r="A14" s="1">
        <v>17.0</v>
      </c>
      <c r="B14" s="1">
        <v>2.6492866E7</v>
      </c>
      <c r="C14" s="1" t="s">
        <v>6</v>
      </c>
      <c r="D14" s="1" t="s">
        <v>174</v>
      </c>
      <c r="E14" s="1" t="s">
        <v>175</v>
      </c>
      <c r="F14" s="2">
        <v>28573.0</v>
      </c>
      <c r="G14" s="1" t="s">
        <v>176</v>
      </c>
      <c r="H14" s="1" t="s">
        <v>177</v>
      </c>
      <c r="I14" s="3" t="str">
        <f>+44 341 643-9449</f>
        <v>#ERROR!</v>
      </c>
      <c r="J14" s="1" t="s">
        <v>178</v>
      </c>
      <c r="L14" s="1">
        <v>270.0</v>
      </c>
      <c r="M14" s="1">
        <v>10.0</v>
      </c>
      <c r="N14" s="3" t="str">
        <f>+44 341 643-9449</f>
        <v>#ERROR!</v>
      </c>
    </row>
    <row r="15">
      <c r="A15" s="1">
        <v>18.0</v>
      </c>
      <c r="B15" s="1">
        <v>3.0207125E7</v>
      </c>
      <c r="C15" s="1" t="s">
        <v>7</v>
      </c>
      <c r="D15" s="1" t="s">
        <v>179</v>
      </c>
      <c r="E15" s="1" t="s">
        <v>180</v>
      </c>
      <c r="F15" s="2">
        <v>30409.0</v>
      </c>
      <c r="G15" s="1" t="s">
        <v>181</v>
      </c>
      <c r="H15" s="1" t="s">
        <v>182</v>
      </c>
      <c r="I15" s="3" t="str">
        <f>+44 341 414-6936</f>
        <v>#ERROR!</v>
      </c>
      <c r="J15" s="1" t="s">
        <v>183</v>
      </c>
      <c r="L15" s="1">
        <v>270.0</v>
      </c>
      <c r="M15" s="1">
        <v>10.0</v>
      </c>
      <c r="N15" s="3" t="str">
        <f>+44 341 414-6936</f>
        <v>#ERROR!</v>
      </c>
    </row>
    <row r="16">
      <c r="A16" s="1">
        <v>19.0</v>
      </c>
      <c r="B16" s="1">
        <v>2.1414788E7</v>
      </c>
      <c r="C16" s="1" t="s">
        <v>7</v>
      </c>
      <c r="D16" s="1" t="s">
        <v>184</v>
      </c>
      <c r="E16" s="1" t="s">
        <v>185</v>
      </c>
      <c r="F16" s="2">
        <v>25356.0</v>
      </c>
      <c r="G16" s="1" t="s">
        <v>186</v>
      </c>
      <c r="H16" s="1" t="s">
        <v>187</v>
      </c>
      <c r="I16" s="3" t="str">
        <f>+44 3441 68-9149</f>
        <v>#ERROR!</v>
      </c>
      <c r="J16" s="1" t="s">
        <v>188</v>
      </c>
      <c r="L16" s="1">
        <v>327.0</v>
      </c>
      <c r="M16" s="1">
        <v>10.0</v>
      </c>
      <c r="N16" s="3" t="str">
        <f>+44 3441 68-9149</f>
        <v>#ERROR!</v>
      </c>
    </row>
    <row r="17">
      <c r="A17" s="1">
        <v>20.0</v>
      </c>
      <c r="B17" s="1">
        <v>2.9818728E7</v>
      </c>
      <c r="C17" s="1" t="s">
        <v>7</v>
      </c>
      <c r="D17" s="1" t="s">
        <v>189</v>
      </c>
      <c r="E17" s="1" t="s">
        <v>190</v>
      </c>
      <c r="F17" s="2">
        <v>30279.0</v>
      </c>
      <c r="H17" s="1" t="s">
        <v>191</v>
      </c>
      <c r="I17" s="3" t="str">
        <f>+44 341 693-9489</f>
        <v>#ERROR!</v>
      </c>
      <c r="J17" s="1" t="s">
        <v>168</v>
      </c>
      <c r="L17" s="1">
        <v>270.0</v>
      </c>
      <c r="M17" s="1">
        <v>10.0</v>
      </c>
      <c r="N17" s="3" t="str">
        <f>+44 341 693-9489</f>
        <v>#ERROR!</v>
      </c>
    </row>
    <row r="18">
      <c r="A18" s="1">
        <v>21.0</v>
      </c>
      <c r="B18" s="1">
        <v>2.1717427E7</v>
      </c>
      <c r="C18" s="1" t="s">
        <v>6</v>
      </c>
      <c r="D18" s="1" t="s">
        <v>192</v>
      </c>
      <c r="E18" s="1" t="s">
        <v>193</v>
      </c>
      <c r="F18" s="2">
        <v>25574.0</v>
      </c>
      <c r="H18" s="1" t="s">
        <v>194</v>
      </c>
      <c r="I18" s="3" t="str">
        <f>+44 341 403-8843</f>
        <v>#ERROR!</v>
      </c>
      <c r="J18" s="1" t="s">
        <v>195</v>
      </c>
      <c r="L18" s="1">
        <v>270.0</v>
      </c>
      <c r="M18" s="1">
        <v>10.0</v>
      </c>
      <c r="N18" s="3" t="str">
        <f>+44 341 403-8843</f>
        <v>#ERROR!</v>
      </c>
    </row>
    <row r="19">
      <c r="A19" s="1">
        <v>22.0</v>
      </c>
      <c r="B19" s="1">
        <v>1.6448952E7</v>
      </c>
      <c r="C19" s="1" t="s">
        <v>7</v>
      </c>
      <c r="D19" s="1" t="s">
        <v>196</v>
      </c>
      <c r="E19" s="1" t="s">
        <v>197</v>
      </c>
      <c r="F19" s="2">
        <v>23147.0</v>
      </c>
      <c r="H19" s="1" t="s">
        <v>198</v>
      </c>
      <c r="I19" s="3" t="str">
        <f>+44 3436 44-9063</f>
        <v>#ERROR!</v>
      </c>
      <c r="J19" s="1" t="s">
        <v>199</v>
      </c>
      <c r="L19" s="1">
        <v>26511.0</v>
      </c>
      <c r="M19" s="1">
        <v>10.0</v>
      </c>
      <c r="N19" s="3" t="str">
        <f>+44 3436 44-9063</f>
        <v>#ERROR!</v>
      </c>
    </row>
    <row r="20">
      <c r="A20" s="1">
        <v>23.0</v>
      </c>
      <c r="B20" s="1">
        <v>3.2209648E7</v>
      </c>
      <c r="C20" s="1" t="s">
        <v>7</v>
      </c>
      <c r="D20" s="1" t="s">
        <v>200</v>
      </c>
      <c r="E20" s="1" t="s">
        <v>201</v>
      </c>
      <c r="F20" s="2">
        <v>31431.0</v>
      </c>
      <c r="G20" s="1" t="s">
        <v>202</v>
      </c>
      <c r="H20" s="1" t="s">
        <v>203</v>
      </c>
      <c r="I20" s="3" t="str">
        <f>+44 341 663-3406</f>
        <v>#ERROR!</v>
      </c>
      <c r="J20" s="1" t="s">
        <v>204</v>
      </c>
      <c r="L20" s="1">
        <v>270.0</v>
      </c>
      <c r="M20" s="1">
        <v>10.0</v>
      </c>
      <c r="N20" s="3" t="str">
        <f>+44 341 663-3406</f>
        <v>#ERROR!</v>
      </c>
    </row>
    <row r="21">
      <c r="A21" s="1">
        <v>24.0</v>
      </c>
      <c r="B21" s="1">
        <v>3.3614548E7</v>
      </c>
      <c r="C21" s="1" t="s">
        <v>7</v>
      </c>
      <c r="D21" s="1" t="s">
        <v>205</v>
      </c>
      <c r="E21" s="1" t="s">
        <v>206</v>
      </c>
      <c r="F21" s="2">
        <v>31982.0</v>
      </c>
      <c r="H21" s="1" t="s">
        <v>207</v>
      </c>
      <c r="I21" s="3" t="str">
        <f>+44 341 630-8310</f>
        <v>#ERROR!</v>
      </c>
      <c r="J21" s="1" t="s">
        <v>208</v>
      </c>
      <c r="L21" s="1">
        <v>270.0</v>
      </c>
      <c r="M21" s="1">
        <v>10.0</v>
      </c>
      <c r="N21" s="3" t="str">
        <f>+44 341 630-8310</f>
        <v>#ERROR!</v>
      </c>
    </row>
    <row r="22">
      <c r="A22" s="1">
        <v>25.0</v>
      </c>
      <c r="B22" s="1">
        <v>2.7405361E7</v>
      </c>
      <c r="C22" s="1" t="s">
        <v>6</v>
      </c>
      <c r="D22" s="1" t="s">
        <v>209</v>
      </c>
      <c r="E22" s="1" t="s">
        <v>210</v>
      </c>
      <c r="F22" s="2">
        <v>28775.0</v>
      </c>
      <c r="G22" s="1" t="s">
        <v>211</v>
      </c>
      <c r="H22" s="1" t="s">
        <v>212</v>
      </c>
      <c r="I22" s="3" t="str">
        <f>+44 341 310-9933</f>
        <v>#ERROR!</v>
      </c>
      <c r="J22" s="1" t="s">
        <v>213</v>
      </c>
      <c r="L22" s="1">
        <v>270.0</v>
      </c>
      <c r="M22" s="1">
        <v>10.0</v>
      </c>
      <c r="N22" s="3" t="str">
        <f>+44 341 310-9933</f>
        <v>#ERROR!</v>
      </c>
    </row>
    <row r="23">
      <c r="A23" s="1">
        <v>26.0</v>
      </c>
      <c r="B23" s="1">
        <v>3.4058172E7</v>
      </c>
      <c r="C23" s="1" t="s">
        <v>7</v>
      </c>
      <c r="D23" s="1" t="s">
        <v>214</v>
      </c>
      <c r="E23" s="1" t="s">
        <v>215</v>
      </c>
      <c r="F23" s="2">
        <v>32339.0</v>
      </c>
      <c r="H23" s="1" t="s">
        <v>216</v>
      </c>
      <c r="I23" s="3" t="str">
        <f>+44 341 444-6080</f>
        <v>#ERROR!</v>
      </c>
      <c r="J23" s="1" t="s">
        <v>217</v>
      </c>
      <c r="L23" s="1">
        <v>270.0</v>
      </c>
      <c r="M23" s="1">
        <v>10.0</v>
      </c>
      <c r="N23" s="3" t="str">
        <f>+44 341 444-6080</f>
        <v>#ERROR!</v>
      </c>
    </row>
    <row r="24">
      <c r="A24" s="1">
        <v>27.0</v>
      </c>
      <c r="B24" s="1">
        <v>3.8295571E7</v>
      </c>
      <c r="C24" s="1" t="s">
        <v>6</v>
      </c>
      <c r="D24" s="1" t="s">
        <v>218</v>
      </c>
      <c r="E24" s="1" t="s">
        <v>219</v>
      </c>
      <c r="F24" s="2">
        <v>34534.0</v>
      </c>
      <c r="G24" s="1" t="s">
        <v>139</v>
      </c>
      <c r="H24" s="1" t="s">
        <v>220</v>
      </c>
      <c r="I24" s="3" t="str">
        <f>+44 341 669-9311</f>
        <v>#ERROR!</v>
      </c>
      <c r="J24" s="1" t="s">
        <v>221</v>
      </c>
      <c r="L24" s="1">
        <v>270.0</v>
      </c>
      <c r="M24" s="1">
        <v>10.0</v>
      </c>
      <c r="N24" s="3" t="str">
        <f>+44 341 669-9311</f>
        <v>#ERROR!</v>
      </c>
    </row>
    <row r="25">
      <c r="A25" s="1">
        <v>28.0</v>
      </c>
      <c r="B25" s="1">
        <v>2.4118779E7</v>
      </c>
      <c r="C25" s="1" t="s">
        <v>7</v>
      </c>
      <c r="D25" s="1" t="s">
        <v>222</v>
      </c>
      <c r="E25" s="1" t="s">
        <v>223</v>
      </c>
      <c r="F25" s="2">
        <v>27002.0</v>
      </c>
      <c r="H25" s="1" t="s">
        <v>224</v>
      </c>
      <c r="I25" s="3" t="str">
        <f>+44 341 489-4888</f>
        <v>#ERROR!</v>
      </c>
      <c r="J25" s="1" t="s">
        <v>225</v>
      </c>
      <c r="L25" s="1">
        <v>270.0</v>
      </c>
      <c r="M25" s="1">
        <v>10.0</v>
      </c>
      <c r="N25" s="3" t="str">
        <f>+44 341 489-4888</f>
        <v>#ERROR!</v>
      </c>
    </row>
    <row r="26">
      <c r="A26" s="1">
        <v>29.0</v>
      </c>
      <c r="B26" s="1">
        <v>2.8646789E7</v>
      </c>
      <c r="C26" s="1" t="s">
        <v>6</v>
      </c>
      <c r="D26" s="1" t="s">
        <v>226</v>
      </c>
      <c r="E26" s="1" t="s">
        <v>227</v>
      </c>
      <c r="F26" s="2">
        <v>29711.0</v>
      </c>
      <c r="H26" s="1" t="s">
        <v>228</v>
      </c>
      <c r="I26" s="3" t="str">
        <f>+44 341 693-3630</f>
        <v>#ERROR!</v>
      </c>
      <c r="J26" s="1" t="s">
        <v>229</v>
      </c>
      <c r="L26" s="1">
        <v>270.0</v>
      </c>
      <c r="M26" s="1">
        <v>10.0</v>
      </c>
      <c r="N26" s="3" t="str">
        <f>+44 341 693-3630</f>
        <v>#ERROR!</v>
      </c>
    </row>
    <row r="27">
      <c r="A27" s="1">
        <v>30.0</v>
      </c>
      <c r="B27" s="1">
        <v>3.3917167E7</v>
      </c>
      <c r="C27" s="1" t="s">
        <v>7</v>
      </c>
      <c r="D27" s="1" t="s">
        <v>230</v>
      </c>
      <c r="E27" s="1" t="s">
        <v>231</v>
      </c>
      <c r="F27" s="2">
        <v>32406.0</v>
      </c>
      <c r="G27" s="1" t="s">
        <v>232</v>
      </c>
      <c r="H27" s="1" t="s">
        <v>233</v>
      </c>
      <c r="I27" s="3" t="str">
        <f>+44 343 409-9804</f>
        <v>#ERROR!</v>
      </c>
      <c r="J27" s="1" t="s">
        <v>202</v>
      </c>
      <c r="L27" s="1">
        <v>251.0</v>
      </c>
      <c r="M27" s="1">
        <v>10.0</v>
      </c>
      <c r="N27" s="3" t="str">
        <f>+44 343 409-9804</f>
        <v>#ERROR!</v>
      </c>
    </row>
    <row r="28">
      <c r="A28" s="1">
        <v>31.0</v>
      </c>
      <c r="B28" s="1">
        <v>2.5528217E7</v>
      </c>
      <c r="C28" s="1" t="s">
        <v>6</v>
      </c>
      <c r="D28" s="1" t="s">
        <v>234</v>
      </c>
      <c r="E28" s="1" t="s">
        <v>235</v>
      </c>
      <c r="F28" s="2">
        <v>27789.0</v>
      </c>
      <c r="H28" s="1" t="s">
        <v>236</v>
      </c>
      <c r="I28" s="3" t="str">
        <f>+44 341 496-4136</f>
        <v>#ERROR!</v>
      </c>
      <c r="J28" s="1" t="s">
        <v>237</v>
      </c>
      <c r="L28" s="1">
        <v>270.0</v>
      </c>
      <c r="M28" s="1">
        <v>10.0</v>
      </c>
      <c r="N28" s="3" t="str">
        <f>+44 341 496-4136</f>
        <v>#ERROR!</v>
      </c>
    </row>
    <row r="29">
      <c r="A29" s="1">
        <v>32.0</v>
      </c>
      <c r="B29" s="1">
        <v>2.7388196E7</v>
      </c>
      <c r="C29" s="1" t="s">
        <v>7</v>
      </c>
      <c r="D29" s="1" t="s">
        <v>238</v>
      </c>
      <c r="E29" s="1" t="s">
        <v>239</v>
      </c>
      <c r="F29" s="2">
        <v>28884.0</v>
      </c>
      <c r="H29" s="1" t="s">
        <v>240</v>
      </c>
      <c r="I29" s="3" t="str">
        <f>+44 341 683-8930</f>
        <v>#ERROR!</v>
      </c>
      <c r="J29" s="1" t="s">
        <v>237</v>
      </c>
      <c r="L29" s="1">
        <v>270.0</v>
      </c>
      <c r="M29" s="1">
        <v>10.0</v>
      </c>
      <c r="N29" s="3" t="str">
        <f>+44 341 683-8930</f>
        <v>#ERROR!</v>
      </c>
    </row>
    <row r="30">
      <c r="A30" s="1">
        <v>33.0</v>
      </c>
      <c r="B30" s="1">
        <v>2.8807267E7</v>
      </c>
      <c r="C30" s="1" t="s">
        <v>6</v>
      </c>
      <c r="D30" s="1" t="s">
        <v>241</v>
      </c>
      <c r="E30" s="1" t="s">
        <v>242</v>
      </c>
      <c r="F30" s="2">
        <v>29658.0</v>
      </c>
      <c r="H30" s="1" t="s">
        <v>243</v>
      </c>
      <c r="I30" s="3" t="str">
        <f>+44 341 366-9943</f>
        <v>#ERROR!</v>
      </c>
      <c r="J30" s="1" t="s">
        <v>244</v>
      </c>
      <c r="L30" s="1">
        <v>270.0</v>
      </c>
      <c r="M30" s="1">
        <v>10.0</v>
      </c>
      <c r="N30" s="3" t="str">
        <f>+44 341 366-9943</f>
        <v>#ERROR!</v>
      </c>
    </row>
    <row r="31">
      <c r="A31" s="1">
        <v>34.0</v>
      </c>
      <c r="B31" s="1">
        <v>2.5180827E7</v>
      </c>
      <c r="C31" s="1" t="s">
        <v>7</v>
      </c>
      <c r="D31" s="1" t="s">
        <v>245</v>
      </c>
      <c r="E31" s="1" t="s">
        <v>246</v>
      </c>
      <c r="F31" s="2">
        <v>27891.0</v>
      </c>
      <c r="H31" s="1" t="s">
        <v>247</v>
      </c>
      <c r="I31" s="3" t="str">
        <f>+44 341 339-4190</f>
        <v>#ERROR!</v>
      </c>
      <c r="J31" s="1" t="s">
        <v>237</v>
      </c>
      <c r="L31" s="1">
        <v>26513.0</v>
      </c>
      <c r="M31" s="1">
        <v>10.0</v>
      </c>
      <c r="N31" s="3" t="str">
        <f>+44 341 339-4190</f>
        <v>#ERROR!</v>
      </c>
    </row>
    <row r="32">
      <c r="A32" s="1">
        <v>35.0</v>
      </c>
      <c r="B32" s="1">
        <v>3.2776042E7</v>
      </c>
      <c r="C32" s="1" t="s">
        <v>7</v>
      </c>
      <c r="D32" s="1" t="s">
        <v>248</v>
      </c>
      <c r="E32" s="1" t="s">
        <v>94</v>
      </c>
      <c r="F32" s="2">
        <v>31430.0</v>
      </c>
      <c r="H32" s="1" t="s">
        <v>249</v>
      </c>
      <c r="I32" s="3" t="str">
        <f>+44 341 331-9396</f>
        <v>#ERROR!</v>
      </c>
      <c r="J32" s="1" t="s">
        <v>221</v>
      </c>
      <c r="L32" s="1">
        <v>270.0</v>
      </c>
      <c r="M32" s="1">
        <v>10.0</v>
      </c>
      <c r="N32" s="3" t="str">
        <f>+44 341 331-9396</f>
        <v>#ERROR!</v>
      </c>
    </row>
    <row r="33">
      <c r="A33" s="1">
        <v>36.0</v>
      </c>
      <c r="B33" s="1">
        <v>3.5733173E7</v>
      </c>
      <c r="C33" s="1" t="s">
        <v>6</v>
      </c>
      <c r="D33" s="1" t="s">
        <v>250</v>
      </c>
      <c r="E33" s="1" t="s">
        <v>251</v>
      </c>
      <c r="F33" s="2">
        <v>33397.0</v>
      </c>
      <c r="H33" s="1" t="s">
        <v>252</v>
      </c>
      <c r="I33" s="3" t="str">
        <f>+44 343 431-6414</f>
        <v>#ERROR!</v>
      </c>
      <c r="J33" s="1" t="s">
        <v>253</v>
      </c>
      <c r="L33" s="1">
        <v>234.0</v>
      </c>
      <c r="M33" s="1">
        <v>10.0</v>
      </c>
      <c r="N33" s="3" t="str">
        <f>+44 343 431-6414</f>
        <v>#ERROR!</v>
      </c>
    </row>
    <row r="34">
      <c r="A34" s="1">
        <v>37.0</v>
      </c>
      <c r="B34" s="1">
        <v>3.2051714E7</v>
      </c>
      <c r="C34" s="1" t="s">
        <v>7</v>
      </c>
      <c r="D34" s="1" t="s">
        <v>254</v>
      </c>
      <c r="E34" s="1" t="s">
        <v>255</v>
      </c>
      <c r="F34" s="2">
        <v>31224.0</v>
      </c>
      <c r="H34" s="1" t="s">
        <v>256</v>
      </c>
      <c r="I34" s="3" t="str">
        <f>+44 341 609-9109</f>
        <v>#ERROR!</v>
      </c>
      <c r="J34" s="1" t="s">
        <v>237</v>
      </c>
      <c r="L34" s="1">
        <v>270.0</v>
      </c>
      <c r="M34" s="1">
        <v>10.0</v>
      </c>
      <c r="N34" s="3" t="str">
        <f>+44 341 609-9109</f>
        <v>#ERROR!</v>
      </c>
    </row>
    <row r="35">
      <c r="A35" s="1">
        <v>38.0</v>
      </c>
      <c r="B35" s="1">
        <v>1.4847432E7</v>
      </c>
      <c r="C35" s="1" t="s">
        <v>7</v>
      </c>
      <c r="D35" s="1" t="s">
        <v>257</v>
      </c>
      <c r="E35" s="1" t="s">
        <v>258</v>
      </c>
      <c r="F35" s="2">
        <v>22372.0</v>
      </c>
      <c r="H35" s="1" t="s">
        <v>259</v>
      </c>
      <c r="I35" s="3" t="str">
        <f>+44 3464 44-6094</f>
        <v>#ERROR!</v>
      </c>
      <c r="J35" s="1" t="s">
        <v>221</v>
      </c>
      <c r="L35" s="1">
        <v>315.0</v>
      </c>
      <c r="M35" s="1">
        <v>10.0</v>
      </c>
      <c r="N35" s="3" t="str">
        <f>+44 3464 44-6094</f>
        <v>#ERROR!</v>
      </c>
    </row>
    <row r="36">
      <c r="A36" s="1">
        <v>39.0</v>
      </c>
      <c r="B36" s="1">
        <v>3.8807797E7</v>
      </c>
      <c r="C36" s="1" t="s">
        <v>7</v>
      </c>
      <c r="D36" s="1" t="s">
        <v>260</v>
      </c>
      <c r="E36" s="1" t="s">
        <v>261</v>
      </c>
      <c r="F36" s="2">
        <v>33728.0</v>
      </c>
      <c r="H36" s="1" t="s">
        <v>262</v>
      </c>
      <c r="I36" s="3" t="str">
        <f>+44 341 639-4304</f>
        <v>#ERROR!</v>
      </c>
      <c r="J36" s="1" t="s">
        <v>263</v>
      </c>
      <c r="L36" s="1">
        <v>270.0</v>
      </c>
      <c r="M36" s="1">
        <v>10.0</v>
      </c>
      <c r="N36" s="3" t="str">
        <f>+44 341 639-4304</f>
        <v>#ERROR!</v>
      </c>
    </row>
    <row r="37">
      <c r="A37" s="1">
        <v>40.0</v>
      </c>
      <c r="B37" s="1">
        <v>3.1609584E7</v>
      </c>
      <c r="C37" s="1" t="s">
        <v>7</v>
      </c>
      <c r="D37" s="1" t="s">
        <v>264</v>
      </c>
      <c r="E37" s="1" t="s">
        <v>265</v>
      </c>
      <c r="F37" s="2">
        <v>29679.0</v>
      </c>
      <c r="H37" s="1" t="s">
        <v>266</v>
      </c>
      <c r="I37" s="3" t="str">
        <f>+44 341 613-3939</f>
        <v>#ERROR!</v>
      </c>
      <c r="J37" s="1" t="s">
        <v>229</v>
      </c>
      <c r="L37" s="1">
        <v>270.0</v>
      </c>
      <c r="M37" s="1">
        <v>10.0</v>
      </c>
      <c r="N37" s="3" t="str">
        <f>+44 341 613-3939</f>
        <v>#ERROR!</v>
      </c>
    </row>
    <row r="38">
      <c r="A38" s="1">
        <v>41.0</v>
      </c>
      <c r="B38" s="1">
        <v>2.6546327E7</v>
      </c>
      <c r="C38" s="1" t="s">
        <v>7</v>
      </c>
      <c r="D38" s="1" t="s">
        <v>267</v>
      </c>
      <c r="E38" s="1" t="s">
        <v>268</v>
      </c>
      <c r="F38" s="2">
        <v>28545.0</v>
      </c>
      <c r="H38" s="1" t="s">
        <v>269</v>
      </c>
      <c r="I38" s="3" t="str">
        <f>+44 341 431-1614</f>
        <v>#ERROR!</v>
      </c>
      <c r="J38" s="1" t="s">
        <v>270</v>
      </c>
      <c r="L38" s="1">
        <v>270.0</v>
      </c>
      <c r="M38" s="1">
        <v>10.0</v>
      </c>
      <c r="N38" s="3" t="str">
        <f>+44 341 431-1614</f>
        <v>#ERROR!</v>
      </c>
    </row>
    <row r="39">
      <c r="A39" s="1">
        <v>42.0</v>
      </c>
      <c r="B39" s="1">
        <v>3.2737484E7</v>
      </c>
      <c r="C39" s="1" t="s">
        <v>6</v>
      </c>
      <c r="D39" s="1" t="s">
        <v>271</v>
      </c>
      <c r="E39" s="1" t="s">
        <v>272</v>
      </c>
      <c r="F39" s="2">
        <v>31761.0</v>
      </c>
      <c r="G39" s="1" t="s">
        <v>202</v>
      </c>
      <c r="H39" s="1" t="s">
        <v>267</v>
      </c>
      <c r="I39" s="3" t="str">
        <f>+44 341 641-4331</f>
        <v>#ERROR!</v>
      </c>
      <c r="J39" s="1" t="s">
        <v>202</v>
      </c>
      <c r="L39" s="1">
        <v>307.0</v>
      </c>
      <c r="M39" s="1">
        <v>10.0</v>
      </c>
      <c r="N39" s="3" t="str">
        <f>+44 341 641-4331</f>
        <v>#ERROR!</v>
      </c>
    </row>
    <row r="40">
      <c r="A40" s="1">
        <v>43.0</v>
      </c>
      <c r="B40" s="1">
        <v>1.8844139E7</v>
      </c>
      <c r="C40" s="1" t="s">
        <v>7</v>
      </c>
      <c r="D40" s="1" t="s">
        <v>273</v>
      </c>
      <c r="E40" s="1" t="s">
        <v>274</v>
      </c>
      <c r="F40" s="2">
        <v>22669.0</v>
      </c>
      <c r="G40" s="1" t="s">
        <v>275</v>
      </c>
      <c r="H40" s="1" t="s">
        <v>276</v>
      </c>
      <c r="I40" s="3" t="str">
        <f>+44 341 449-6304</f>
        <v>#ERROR!</v>
      </c>
      <c r="J40" s="1" t="s">
        <v>277</v>
      </c>
      <c r="L40" s="1">
        <v>270.0</v>
      </c>
      <c r="M40" s="1">
        <v>10.0</v>
      </c>
      <c r="N40" s="3" t="str">
        <f>+44 341 449-6304</f>
        <v>#ERROR!</v>
      </c>
    </row>
    <row r="41">
      <c r="A41" s="1">
        <v>44.0</v>
      </c>
      <c r="B41" s="1">
        <v>2.550795E7</v>
      </c>
      <c r="C41" s="1" t="s">
        <v>6</v>
      </c>
      <c r="D41" s="1" t="s">
        <v>278</v>
      </c>
      <c r="E41" s="1" t="s">
        <v>279</v>
      </c>
      <c r="F41" s="2">
        <v>27792.0</v>
      </c>
      <c r="H41" s="1" t="s">
        <v>280</v>
      </c>
      <c r="I41" s="3" t="str">
        <f>+44 341 346-4403</f>
        <v>#ERROR!</v>
      </c>
      <c r="J41" s="1" t="s">
        <v>244</v>
      </c>
      <c r="L41" s="1">
        <v>307.0</v>
      </c>
      <c r="M41" s="1">
        <v>10.0</v>
      </c>
      <c r="N41" s="3" t="str">
        <f>+44 341 346-4403</f>
        <v>#ERROR!</v>
      </c>
    </row>
    <row r="42">
      <c r="A42" s="1">
        <v>45.0</v>
      </c>
      <c r="B42" s="1">
        <v>2.4719655E7</v>
      </c>
      <c r="C42" s="1" t="s">
        <v>7</v>
      </c>
      <c r="D42" s="1" t="s">
        <v>230</v>
      </c>
      <c r="E42" s="1" t="s">
        <v>281</v>
      </c>
      <c r="F42" s="2">
        <v>27664.0</v>
      </c>
      <c r="H42" s="1" t="s">
        <v>282</v>
      </c>
      <c r="I42" s="3" t="str">
        <f>+44 341 339-6491</f>
        <v>#ERROR!</v>
      </c>
      <c r="J42" s="1" t="s">
        <v>283</v>
      </c>
      <c r="L42" s="1">
        <v>270.0</v>
      </c>
      <c r="M42" s="1">
        <v>10.0</v>
      </c>
      <c r="N42" s="3" t="str">
        <f>+44 341 339-6491</f>
        <v>#ERROR!</v>
      </c>
    </row>
    <row r="43">
      <c r="A43" s="1">
        <v>46.0</v>
      </c>
      <c r="B43" s="1">
        <v>4.4181727E7</v>
      </c>
      <c r="C43" s="1" t="s">
        <v>7</v>
      </c>
      <c r="D43" s="1" t="s">
        <v>284</v>
      </c>
      <c r="E43" s="1" t="s">
        <v>285</v>
      </c>
      <c r="F43" s="2">
        <v>37283.0</v>
      </c>
      <c r="H43" s="1" t="s">
        <v>286</v>
      </c>
      <c r="I43" s="3" t="str">
        <f>+44 341 488-3333</f>
        <v>#ERROR!</v>
      </c>
      <c r="J43" s="1" t="s">
        <v>204</v>
      </c>
      <c r="L43" s="1">
        <v>26511.0</v>
      </c>
      <c r="M43" s="1">
        <v>10.0</v>
      </c>
      <c r="N43" s="3" t="str">
        <f>+44 341 488-3333</f>
        <v>#ERROR!</v>
      </c>
    </row>
    <row r="44">
      <c r="A44" s="1">
        <v>47.0</v>
      </c>
      <c r="B44" s="1">
        <v>2.4343506E7</v>
      </c>
      <c r="C44" s="1" t="s">
        <v>6</v>
      </c>
      <c r="D44" s="1" t="s">
        <v>287</v>
      </c>
      <c r="E44" s="1" t="s">
        <v>288</v>
      </c>
      <c r="F44" s="2">
        <v>27416.0</v>
      </c>
      <c r="H44" s="1" t="s">
        <v>289</v>
      </c>
      <c r="I44" s="3" t="str">
        <f>+44 341 419-4930</f>
        <v>#ERROR!</v>
      </c>
      <c r="J44" s="1" t="s">
        <v>290</v>
      </c>
      <c r="L44" s="1">
        <v>270.0</v>
      </c>
      <c r="M44" s="1">
        <v>10.0</v>
      </c>
      <c r="N44" s="3" t="str">
        <f>+44 341 419-4930</f>
        <v>#ERROR!</v>
      </c>
    </row>
    <row r="45">
      <c r="A45" s="1">
        <v>48.0</v>
      </c>
      <c r="B45" s="1">
        <v>2.6123605E7</v>
      </c>
      <c r="C45" s="1" t="s">
        <v>6</v>
      </c>
      <c r="D45" s="1" t="s">
        <v>209</v>
      </c>
      <c r="E45" s="1" t="s">
        <v>291</v>
      </c>
      <c r="F45" s="2">
        <v>28194.0</v>
      </c>
      <c r="H45" s="1" t="s">
        <v>292</v>
      </c>
      <c r="I45" s="3" t="str">
        <f>+44 341 496-0361</f>
        <v>#ERROR!</v>
      </c>
      <c r="J45" s="1" t="s">
        <v>293</v>
      </c>
      <c r="L45" s="1">
        <v>270.0</v>
      </c>
      <c r="M45" s="1">
        <v>10.0</v>
      </c>
      <c r="N45" s="3" t="str">
        <f>+44 341 496-0361</f>
        <v>#ERROR!</v>
      </c>
    </row>
    <row r="46">
      <c r="A46" s="1">
        <v>49.0</v>
      </c>
      <c r="B46" s="1">
        <v>2.9231221E7</v>
      </c>
      <c r="C46" s="1" t="s">
        <v>6</v>
      </c>
      <c r="D46" s="1" t="s">
        <v>294</v>
      </c>
      <c r="E46" s="1" t="s">
        <v>295</v>
      </c>
      <c r="F46" s="2">
        <v>29716.0</v>
      </c>
      <c r="G46" s="1" t="s">
        <v>202</v>
      </c>
      <c r="H46" s="1" t="s">
        <v>222</v>
      </c>
      <c r="I46" s="3" t="str">
        <f>+44 341 496-9363</f>
        <v>#ERROR!</v>
      </c>
      <c r="J46" s="1" t="s">
        <v>202</v>
      </c>
      <c r="L46" s="1">
        <v>270.0</v>
      </c>
      <c r="M46" s="1">
        <v>10.0</v>
      </c>
      <c r="N46" s="3" t="str">
        <f>+44 341 496-9363</f>
        <v>#ERROR!</v>
      </c>
    </row>
    <row r="47">
      <c r="A47" s="1">
        <v>50.0</v>
      </c>
      <c r="B47" s="1">
        <v>3.7720728E7</v>
      </c>
      <c r="C47" s="1" t="s">
        <v>6</v>
      </c>
      <c r="D47" s="1" t="s">
        <v>296</v>
      </c>
      <c r="E47" s="1" t="s">
        <v>297</v>
      </c>
      <c r="F47" s="2">
        <v>33915.0</v>
      </c>
      <c r="H47" s="1" t="s">
        <v>298</v>
      </c>
      <c r="I47" s="3" t="str">
        <f>+44 341 448-3613</f>
        <v>#ERROR!</v>
      </c>
      <c r="J47" s="1" t="s">
        <v>229</v>
      </c>
      <c r="L47" s="1">
        <v>270.0</v>
      </c>
      <c r="M47" s="1">
        <v>10.0</v>
      </c>
      <c r="N47" s="3" t="str">
        <f>+44 341 448-3613</f>
        <v>#ERROR!</v>
      </c>
    </row>
    <row r="48">
      <c r="A48" s="1">
        <v>51.0</v>
      </c>
      <c r="B48" s="1">
        <v>3.207209E7</v>
      </c>
      <c r="C48" s="1" t="s">
        <v>7</v>
      </c>
      <c r="D48" s="1" t="s">
        <v>299</v>
      </c>
      <c r="E48" s="1" t="s">
        <v>300</v>
      </c>
      <c r="F48" s="2">
        <v>31099.0</v>
      </c>
      <c r="H48" s="1" t="s">
        <v>301</v>
      </c>
      <c r="I48" s="3" t="str">
        <f>+44 341 444-6396</f>
        <v>#ERROR!</v>
      </c>
      <c r="J48" s="1" t="s">
        <v>302</v>
      </c>
      <c r="L48" s="1">
        <v>270.0</v>
      </c>
      <c r="M48" s="1">
        <v>10.0</v>
      </c>
      <c r="N48" s="3" t="str">
        <f>+44 341 444-6396</f>
        <v>#ERROR!</v>
      </c>
    </row>
    <row r="49">
      <c r="A49" s="1">
        <v>52.0</v>
      </c>
      <c r="B49" s="1">
        <v>2.427425E7</v>
      </c>
      <c r="C49" s="1" t="s">
        <v>7</v>
      </c>
      <c r="D49" s="1" t="s">
        <v>303</v>
      </c>
      <c r="E49" s="1" t="s">
        <v>304</v>
      </c>
      <c r="F49" s="2">
        <v>27401.0</v>
      </c>
      <c r="G49" s="1" t="s">
        <v>202</v>
      </c>
      <c r="H49" s="1" t="s">
        <v>305</v>
      </c>
      <c r="I49" s="3" t="str">
        <f>+44 341 301-3414</f>
        <v>#ERROR!</v>
      </c>
      <c r="J49" s="1" t="s">
        <v>306</v>
      </c>
      <c r="L49" s="1">
        <v>26443.0</v>
      </c>
      <c r="M49" s="1">
        <v>10.0</v>
      </c>
      <c r="N49" s="3" t="str">
        <f>+44 341 301-3414</f>
        <v>#ERROR!</v>
      </c>
    </row>
    <row r="50">
      <c r="A50" s="1">
        <v>53.0</v>
      </c>
      <c r="B50" s="1">
        <v>2.3851221E7</v>
      </c>
      <c r="C50" s="1" t="s">
        <v>6</v>
      </c>
      <c r="D50" s="1" t="s">
        <v>307</v>
      </c>
      <c r="E50" s="1" t="s">
        <v>308</v>
      </c>
      <c r="F50" s="2">
        <v>27097.0</v>
      </c>
      <c r="G50" s="1" t="s">
        <v>202</v>
      </c>
      <c r="H50" s="1" t="s">
        <v>309</v>
      </c>
      <c r="I50" s="3" t="str">
        <f>+44 3436 48-4916</f>
        <v>#ERROR!</v>
      </c>
      <c r="J50" s="1" t="s">
        <v>253</v>
      </c>
      <c r="L50" s="1">
        <v>234.0</v>
      </c>
      <c r="M50" s="1">
        <v>10.0</v>
      </c>
      <c r="N50" s="3" t="str">
        <f>+44 3436 48-4916</f>
        <v>#ERROR!</v>
      </c>
    </row>
    <row r="51">
      <c r="A51" s="1">
        <v>54.0</v>
      </c>
      <c r="B51" s="1">
        <v>3.5782963E7</v>
      </c>
      <c r="C51" s="1" t="s">
        <v>7</v>
      </c>
      <c r="D51" s="1" t="s">
        <v>310</v>
      </c>
      <c r="E51" s="1" t="s">
        <v>311</v>
      </c>
      <c r="F51" s="2">
        <v>33249.0</v>
      </c>
      <c r="H51" s="1" t="s">
        <v>312</v>
      </c>
      <c r="I51" s="3" t="str">
        <f>+44 341 643-4498</f>
        <v>#ERROR!</v>
      </c>
      <c r="J51" s="1" t="s">
        <v>313</v>
      </c>
      <c r="L51" s="1">
        <v>270.0</v>
      </c>
      <c r="M51" s="1">
        <v>10.0</v>
      </c>
      <c r="N51" s="3" t="str">
        <f>+44 341 643-4498</f>
        <v>#ERROR!</v>
      </c>
    </row>
    <row r="52">
      <c r="A52" s="1">
        <v>55.0</v>
      </c>
      <c r="B52" s="1">
        <v>3.8278032E7</v>
      </c>
      <c r="C52" s="1" t="s">
        <v>7</v>
      </c>
      <c r="D52" s="1" t="s">
        <v>314</v>
      </c>
      <c r="E52" s="1" t="s">
        <v>315</v>
      </c>
      <c r="F52" s="2">
        <v>34301.0</v>
      </c>
      <c r="H52" s="1" t="s">
        <v>262</v>
      </c>
      <c r="I52" s="3" t="str">
        <f>+44 341 494-4433</f>
        <v>#ERROR!</v>
      </c>
      <c r="J52" s="1" t="s">
        <v>316</v>
      </c>
      <c r="L52" s="1">
        <v>251.0</v>
      </c>
      <c r="M52" s="1">
        <v>10.0</v>
      </c>
      <c r="N52" s="3" t="str">
        <f>+44 341 494-4433</f>
        <v>#ERROR!</v>
      </c>
    </row>
    <row r="53">
      <c r="A53" s="1">
        <v>56.0</v>
      </c>
      <c r="B53" s="1">
        <v>3.3572658E7</v>
      </c>
      <c r="C53" s="1" t="s">
        <v>6</v>
      </c>
      <c r="D53" s="1" t="s">
        <v>317</v>
      </c>
      <c r="E53" s="1" t="s">
        <v>318</v>
      </c>
      <c r="F53" s="2">
        <v>32081.0</v>
      </c>
      <c r="G53" s="1" t="s">
        <v>319</v>
      </c>
      <c r="H53" s="1" t="s">
        <v>203</v>
      </c>
      <c r="I53" s="3" t="str">
        <f>+44 341 349-9468</f>
        <v>#ERROR!</v>
      </c>
      <c r="J53" s="1" t="s">
        <v>320</v>
      </c>
      <c r="L53" s="1">
        <v>270.0</v>
      </c>
      <c r="M53" s="1">
        <v>10.0</v>
      </c>
      <c r="N53" s="3" t="str">
        <f>+44 341 349-9468</f>
        <v>#ERROR!</v>
      </c>
    </row>
    <row r="54">
      <c r="A54" s="1">
        <v>57.0</v>
      </c>
      <c r="B54" s="1">
        <v>3.9227003E7</v>
      </c>
      <c r="C54" s="1" t="s">
        <v>7</v>
      </c>
      <c r="D54" s="1" t="s">
        <v>321</v>
      </c>
      <c r="E54" s="1" t="s">
        <v>322</v>
      </c>
      <c r="F54" s="2">
        <v>34758.0</v>
      </c>
      <c r="H54" s="1" t="s">
        <v>323</v>
      </c>
      <c r="I54" s="3" t="str">
        <f>+44 341 349-6949</f>
        <v>#ERROR!</v>
      </c>
      <c r="J54" s="1" t="s">
        <v>237</v>
      </c>
      <c r="L54" s="1">
        <v>54040.0</v>
      </c>
      <c r="M54" s="1">
        <v>10.0</v>
      </c>
      <c r="N54" s="3" t="str">
        <f>+44 341 349-6949</f>
        <v>#ERROR!</v>
      </c>
    </row>
    <row r="55">
      <c r="A55" s="1">
        <v>58.0</v>
      </c>
      <c r="B55" s="1">
        <v>1.6262165E7</v>
      </c>
      <c r="C55" s="1" t="s">
        <v>6</v>
      </c>
      <c r="D55" s="1" t="s">
        <v>324</v>
      </c>
      <c r="E55" s="1" t="s">
        <v>325</v>
      </c>
      <c r="F55" s="2">
        <v>22918.0</v>
      </c>
      <c r="G55" s="1" t="s">
        <v>326</v>
      </c>
      <c r="H55" s="1" t="s">
        <v>327</v>
      </c>
      <c r="I55" s="3" t="str">
        <f>+44 336 430-8998</f>
        <v>#ERROR!</v>
      </c>
      <c r="J55" s="1" t="s">
        <v>328</v>
      </c>
      <c r="L55" s="1">
        <v>256.0</v>
      </c>
      <c r="M55" s="1">
        <v>10.0</v>
      </c>
      <c r="N55" s="3" t="str">
        <f>+44 336 430-8998</f>
        <v>#ERROR!</v>
      </c>
    </row>
    <row r="56">
      <c r="A56" s="1">
        <v>59.0</v>
      </c>
      <c r="B56" s="1">
        <v>2.2769196E7</v>
      </c>
      <c r="C56" s="1" t="s">
        <v>6</v>
      </c>
      <c r="D56" s="1" t="s">
        <v>329</v>
      </c>
      <c r="E56" s="1" t="s">
        <v>330</v>
      </c>
      <c r="F56" s="2">
        <v>26349.0</v>
      </c>
      <c r="G56" s="1" t="s">
        <v>331</v>
      </c>
      <c r="H56" s="1" t="s">
        <v>332</v>
      </c>
      <c r="I56" s="3" t="str">
        <f>+44 3464 63-9933</f>
        <v>#ERROR!</v>
      </c>
      <c r="J56" s="1" t="s">
        <v>333</v>
      </c>
      <c r="L56" s="1">
        <v>270.0</v>
      </c>
      <c r="M56" s="1">
        <v>10.0</v>
      </c>
      <c r="N56" s="3" t="str">
        <f>+44 3464 63-9933</f>
        <v>#ERROR!</v>
      </c>
    </row>
    <row r="57">
      <c r="A57" s="1">
        <v>60.0</v>
      </c>
      <c r="B57" s="1">
        <v>2.5198951E7</v>
      </c>
      <c r="C57" s="1" t="s">
        <v>7</v>
      </c>
      <c r="D57" s="1" t="s">
        <v>334</v>
      </c>
      <c r="E57" s="1" t="s">
        <v>335</v>
      </c>
      <c r="F57" s="2">
        <v>27547.0</v>
      </c>
      <c r="H57" s="1" t="s">
        <v>336</v>
      </c>
      <c r="I57" s="3" t="str">
        <f>+44 341 449-6404</f>
        <v>#ERROR!</v>
      </c>
      <c r="J57" s="1" t="s">
        <v>337</v>
      </c>
      <c r="L57" s="1">
        <v>270.0</v>
      </c>
      <c r="M57" s="1">
        <v>10.0</v>
      </c>
      <c r="N57" s="3" t="str">
        <f>+44 341 449-6404</f>
        <v>#ERROR!</v>
      </c>
    </row>
    <row r="58">
      <c r="A58" s="1">
        <v>61.0</v>
      </c>
      <c r="B58" s="1">
        <v>1.4689202E7</v>
      </c>
      <c r="C58" s="1" t="s">
        <v>7</v>
      </c>
      <c r="D58" s="1" t="s">
        <v>338</v>
      </c>
      <c r="E58" s="1" t="s">
        <v>339</v>
      </c>
      <c r="F58" s="2">
        <v>22692.0</v>
      </c>
      <c r="H58" s="1" t="s">
        <v>340</v>
      </c>
      <c r="I58" s="3" t="str">
        <f>+44 3483 41-3938</f>
        <v>#ERROR!</v>
      </c>
      <c r="J58" s="1" t="s">
        <v>341</v>
      </c>
      <c r="L58" s="1">
        <v>164.0</v>
      </c>
      <c r="M58" s="1">
        <v>10.0</v>
      </c>
      <c r="N58" s="3" t="str">
        <f>+44 3483 41-3938</f>
        <v>#ERROR!</v>
      </c>
    </row>
    <row r="59">
      <c r="A59" s="1">
        <v>62.0</v>
      </c>
      <c r="B59" s="1">
        <v>2.1975957E7</v>
      </c>
      <c r="C59" s="1" t="s">
        <v>7</v>
      </c>
      <c r="D59" s="1" t="s">
        <v>342</v>
      </c>
      <c r="E59" s="1" t="s">
        <v>343</v>
      </c>
      <c r="F59" s="2">
        <v>25882.0</v>
      </c>
      <c r="H59" s="1" t="s">
        <v>344</v>
      </c>
      <c r="I59" s="3" t="str">
        <f>+44 341 440-3001</f>
        <v>#ERROR!</v>
      </c>
      <c r="J59" s="1" t="s">
        <v>345</v>
      </c>
      <c r="L59" s="1">
        <v>270.0</v>
      </c>
      <c r="M59" s="1">
        <v>10.0</v>
      </c>
      <c r="N59" s="3" t="str">
        <f>+44 341 440-3001</f>
        <v>#ERROR!</v>
      </c>
    </row>
    <row r="60">
      <c r="A60" s="1">
        <v>63.0</v>
      </c>
      <c r="B60" s="1">
        <v>4.5602435E7</v>
      </c>
      <c r="C60" s="1" t="s">
        <v>6</v>
      </c>
      <c r="D60" s="1" t="s">
        <v>346</v>
      </c>
      <c r="E60" s="1" t="s">
        <v>347</v>
      </c>
      <c r="F60" s="2">
        <v>38016.0</v>
      </c>
      <c r="H60" s="1" t="s">
        <v>348</v>
      </c>
      <c r="I60" s="3" t="str">
        <f>+44 341 669-1004</f>
        <v>#ERROR!</v>
      </c>
      <c r="J60" s="1" t="s">
        <v>349</v>
      </c>
      <c r="L60" s="1">
        <v>270.0</v>
      </c>
      <c r="M60" s="1">
        <v>10.0</v>
      </c>
      <c r="N60" s="3" t="str">
        <f>+44 341 669-1004</f>
        <v>#ERROR!</v>
      </c>
    </row>
    <row r="61">
      <c r="A61" s="1">
        <v>64.0</v>
      </c>
      <c r="B61" s="1">
        <v>4.5189076E7</v>
      </c>
      <c r="C61" s="1" t="s">
        <v>7</v>
      </c>
      <c r="D61" s="1" t="s">
        <v>254</v>
      </c>
      <c r="E61" s="1" t="s">
        <v>350</v>
      </c>
      <c r="F61" s="2">
        <v>37770.0</v>
      </c>
      <c r="G61" s="1" t="s">
        <v>351</v>
      </c>
      <c r="H61" s="1" t="s">
        <v>352</v>
      </c>
      <c r="I61" s="3" t="str">
        <f>+44 341 611-8143</f>
        <v>#ERROR!</v>
      </c>
      <c r="J61" s="1" t="s">
        <v>353</v>
      </c>
      <c r="L61" s="1">
        <v>270.0</v>
      </c>
      <c r="M61" s="1">
        <v>10.0</v>
      </c>
      <c r="N61" s="3" t="str">
        <f>+44 341 611-8143</f>
        <v>#ERROR!</v>
      </c>
    </row>
    <row r="62">
      <c r="A62" s="1">
        <v>65.0</v>
      </c>
      <c r="B62" s="1">
        <v>1.7906281E7</v>
      </c>
      <c r="C62" s="1" t="s">
        <v>6</v>
      </c>
      <c r="D62" s="1" t="s">
        <v>354</v>
      </c>
      <c r="E62" s="1" t="s">
        <v>355</v>
      </c>
      <c r="F62" s="2">
        <v>23911.0</v>
      </c>
      <c r="G62" s="1" t="s">
        <v>356</v>
      </c>
      <c r="H62" s="1" t="s">
        <v>357</v>
      </c>
      <c r="I62" s="3" t="str">
        <f>+44 3491 43-8393</f>
        <v>#ERROR!</v>
      </c>
      <c r="J62" s="1" t="s">
        <v>290</v>
      </c>
      <c r="L62" s="1">
        <v>26553.0</v>
      </c>
      <c r="M62" s="1">
        <v>10.0</v>
      </c>
      <c r="N62" s="3" t="str">
        <f>+44 3491 43-8393</f>
        <v>#ERROR!</v>
      </c>
    </row>
    <row r="63">
      <c r="A63" s="1">
        <v>66.0</v>
      </c>
      <c r="B63" s="1">
        <v>3.3780942E7</v>
      </c>
      <c r="C63" s="1" t="s">
        <v>7</v>
      </c>
      <c r="D63" s="1" t="s">
        <v>358</v>
      </c>
      <c r="E63" s="1" t="s">
        <v>359</v>
      </c>
      <c r="F63" s="2">
        <v>32111.0</v>
      </c>
      <c r="H63" s="1" t="s">
        <v>360</v>
      </c>
      <c r="I63" s="3" t="str">
        <f>+44 341 303-3643</f>
        <v>#ERROR!</v>
      </c>
      <c r="J63" s="1" t="s">
        <v>199</v>
      </c>
      <c r="L63" s="1">
        <v>270.0</v>
      </c>
      <c r="M63" s="1">
        <v>10.0</v>
      </c>
      <c r="N63" s="3" t="str">
        <f>+44 341 303-3643</f>
        <v>#ERROR!</v>
      </c>
    </row>
    <row r="64">
      <c r="A64" s="1">
        <v>67.0</v>
      </c>
      <c r="B64" s="1">
        <v>2.2974268E7</v>
      </c>
      <c r="C64" s="1" t="s">
        <v>7</v>
      </c>
      <c r="D64" s="1" t="s">
        <v>260</v>
      </c>
      <c r="E64" s="1" t="s">
        <v>361</v>
      </c>
      <c r="F64" s="2">
        <v>26636.0</v>
      </c>
      <c r="G64" s="1" t="s">
        <v>362</v>
      </c>
      <c r="H64" s="1" t="s">
        <v>363</v>
      </c>
      <c r="I64" s="3" t="str">
        <f>+44 341 918-6393</f>
        <v>#ERROR!</v>
      </c>
      <c r="J64" s="1" t="s">
        <v>364</v>
      </c>
      <c r="L64" s="1">
        <v>270.0</v>
      </c>
      <c r="M64" s="1">
        <v>10.0</v>
      </c>
      <c r="N64" s="3" t="str">
        <f>+44 341 918-6393</f>
        <v>#ERROR!</v>
      </c>
    </row>
    <row r="65">
      <c r="A65" s="1">
        <v>68.0</v>
      </c>
      <c r="B65" s="1">
        <v>3.0074452E7</v>
      </c>
      <c r="C65" s="1" t="s">
        <v>6</v>
      </c>
      <c r="D65" s="1" t="s">
        <v>365</v>
      </c>
      <c r="E65" s="1" t="s">
        <v>366</v>
      </c>
      <c r="F65" s="2">
        <v>30131.0</v>
      </c>
      <c r="G65" s="1" t="s">
        <v>367</v>
      </c>
      <c r="H65" s="1" t="s">
        <v>368</v>
      </c>
      <c r="I65" s="3" t="str">
        <f>+44 341 490-1681</f>
        <v>#ERROR!</v>
      </c>
      <c r="J65" s="1" t="s">
        <v>369</v>
      </c>
      <c r="L65" s="1">
        <v>270.0</v>
      </c>
      <c r="M65" s="1">
        <v>10.0</v>
      </c>
      <c r="N65" s="3" t="str">
        <f>+44 341 490-1681</f>
        <v>#ERROR!</v>
      </c>
    </row>
    <row r="66">
      <c r="A66" s="1">
        <v>69.0</v>
      </c>
      <c r="B66" s="1">
        <v>2.0797648E7</v>
      </c>
      <c r="C66" s="1" t="s">
        <v>7</v>
      </c>
      <c r="D66" s="1" t="s">
        <v>370</v>
      </c>
      <c r="E66" s="1" t="s">
        <v>371</v>
      </c>
      <c r="F66" s="2">
        <v>25302.0</v>
      </c>
      <c r="G66" s="1" t="s">
        <v>202</v>
      </c>
      <c r="H66" s="1" t="s">
        <v>372</v>
      </c>
      <c r="I66" s="3" t="str">
        <f>+44 336 419-4114</f>
        <v>#ERROR!</v>
      </c>
      <c r="J66" s="1" t="s">
        <v>373</v>
      </c>
      <c r="L66" s="1">
        <v>256.0</v>
      </c>
      <c r="M66" s="1">
        <v>10.0</v>
      </c>
      <c r="N66" s="3" t="str">
        <f>+44 336 419-4114</f>
        <v>#ERROR!</v>
      </c>
    </row>
    <row r="67">
      <c r="A67" s="1">
        <v>70.0</v>
      </c>
      <c r="B67" s="1">
        <v>2.3024585E7</v>
      </c>
      <c r="C67" s="1" t="s">
        <v>7</v>
      </c>
      <c r="D67" s="1" t="s">
        <v>200</v>
      </c>
      <c r="E67" s="1" t="s">
        <v>374</v>
      </c>
      <c r="F67" s="2">
        <v>26630.0</v>
      </c>
      <c r="G67" s="1" t="s">
        <v>367</v>
      </c>
      <c r="H67" s="1" t="s">
        <v>375</v>
      </c>
      <c r="I67" s="3" t="str">
        <f>+44 341 696-3930</f>
        <v>#ERROR!</v>
      </c>
      <c r="J67" s="1" t="s">
        <v>229</v>
      </c>
      <c r="L67" s="1">
        <v>270.0</v>
      </c>
      <c r="M67" s="1">
        <v>10.0</v>
      </c>
      <c r="N67" s="3" t="str">
        <f>+44 341 696-3930</f>
        <v>#ERROR!</v>
      </c>
    </row>
    <row r="68">
      <c r="A68" s="1">
        <v>71.0</v>
      </c>
      <c r="B68" s="1">
        <v>2.5699523E7</v>
      </c>
      <c r="C68" s="1" t="s">
        <v>6</v>
      </c>
      <c r="D68" s="1" t="s">
        <v>376</v>
      </c>
      <c r="E68" s="1" t="s">
        <v>377</v>
      </c>
      <c r="F68" s="2">
        <v>28072.0</v>
      </c>
      <c r="H68" s="1" t="s">
        <v>378</v>
      </c>
      <c r="I68" s="3" t="str">
        <f>+44 341 610-4363</f>
        <v>#ERROR!</v>
      </c>
      <c r="J68" s="1" t="s">
        <v>379</v>
      </c>
      <c r="L68" s="1">
        <v>270.0</v>
      </c>
      <c r="M68" s="1">
        <v>10.0</v>
      </c>
      <c r="N68" s="3" t="str">
        <f>+44 341 610-4363</f>
        <v>#ERROR!</v>
      </c>
    </row>
    <row r="69">
      <c r="A69" s="1">
        <v>72.0</v>
      </c>
      <c r="B69" s="1">
        <v>2.7710873E7</v>
      </c>
      <c r="C69" s="1" t="s">
        <v>6</v>
      </c>
      <c r="D69" s="1" t="s">
        <v>380</v>
      </c>
      <c r="E69" s="1" t="s">
        <v>381</v>
      </c>
      <c r="F69" s="2">
        <v>29146.0</v>
      </c>
      <c r="G69" s="1" t="s">
        <v>202</v>
      </c>
      <c r="H69" s="1" t="s">
        <v>382</v>
      </c>
      <c r="I69" s="3" t="str">
        <f>+44 341 643-4839</f>
        <v>#ERROR!</v>
      </c>
      <c r="J69" s="1" t="s">
        <v>383</v>
      </c>
      <c r="L69" s="1">
        <v>270.0</v>
      </c>
      <c r="M69" s="1">
        <v>10.0</v>
      </c>
      <c r="N69" s="3" t="str">
        <f>+44 341 643-4839</f>
        <v>#ERROR!</v>
      </c>
    </row>
    <row r="70">
      <c r="A70" s="1">
        <v>73.0</v>
      </c>
      <c r="B70" s="1">
        <v>3.3843733E7</v>
      </c>
      <c r="C70" s="1" t="s">
        <v>7</v>
      </c>
      <c r="D70" s="1" t="s">
        <v>358</v>
      </c>
      <c r="E70" s="1" t="s">
        <v>384</v>
      </c>
      <c r="F70" s="2">
        <v>32158.0</v>
      </c>
      <c r="H70" s="1" t="s">
        <v>385</v>
      </c>
      <c r="I70" s="3" t="str">
        <f>+44 341 360-1989</f>
        <v>#ERROR!</v>
      </c>
      <c r="J70" s="1" t="s">
        <v>168</v>
      </c>
      <c r="L70" s="1">
        <v>270.0</v>
      </c>
      <c r="M70" s="1">
        <v>10.0</v>
      </c>
      <c r="N70" s="3" t="str">
        <f>+44 341 360-1989</f>
        <v>#ERROR!</v>
      </c>
    </row>
    <row r="71">
      <c r="A71" s="1">
        <v>74.0</v>
      </c>
      <c r="B71" s="1">
        <v>3.0693138E7</v>
      </c>
      <c r="C71" s="1" t="s">
        <v>7</v>
      </c>
      <c r="D71" s="1" t="s">
        <v>189</v>
      </c>
      <c r="E71" s="1" t="s">
        <v>386</v>
      </c>
      <c r="F71" s="2">
        <v>30702.0</v>
      </c>
      <c r="H71" s="1" t="s">
        <v>387</v>
      </c>
      <c r="I71" s="3" t="str">
        <f>+44 341 394-9413</f>
        <v>#ERROR!</v>
      </c>
      <c r="J71" s="1" t="s">
        <v>163</v>
      </c>
      <c r="L71" s="1">
        <v>270.0</v>
      </c>
      <c r="M71" s="1">
        <v>10.0</v>
      </c>
      <c r="N71" s="3" t="str">
        <f>+44 341 394-9413</f>
        <v>#ERROR!</v>
      </c>
    </row>
    <row r="72">
      <c r="A72" s="1">
        <v>75.0</v>
      </c>
      <c r="B72" s="1">
        <v>1.7723111E7</v>
      </c>
      <c r="C72" s="1" t="s">
        <v>6</v>
      </c>
      <c r="D72" s="1" t="s">
        <v>388</v>
      </c>
      <c r="E72" s="1" t="s">
        <v>389</v>
      </c>
      <c r="F72" s="2">
        <v>23914.0</v>
      </c>
      <c r="G72" s="1" t="s">
        <v>139</v>
      </c>
      <c r="H72" s="1" t="s">
        <v>390</v>
      </c>
      <c r="I72" s="3" t="str">
        <f>+44 9 3491 63-4831</f>
        <v>#ERROR!</v>
      </c>
      <c r="J72" s="1" t="s">
        <v>391</v>
      </c>
      <c r="L72" s="1">
        <v>26553.0</v>
      </c>
      <c r="M72" s="1">
        <v>10.0</v>
      </c>
      <c r="N72" s="3" t="str">
        <f>+44 9 3491 63-4831</f>
        <v>#ERROR!</v>
      </c>
    </row>
    <row r="73">
      <c r="A73" s="1">
        <v>76.0</v>
      </c>
      <c r="B73" s="1">
        <v>2.0528401E7</v>
      </c>
      <c r="C73" s="1" t="s">
        <v>6</v>
      </c>
      <c r="D73" s="1" t="s">
        <v>392</v>
      </c>
      <c r="E73" s="1" t="s">
        <v>393</v>
      </c>
      <c r="F73" s="2">
        <v>24938.0</v>
      </c>
      <c r="G73" s="1" t="s">
        <v>367</v>
      </c>
      <c r="H73" s="1" t="s">
        <v>394</v>
      </c>
      <c r="I73" s="3" t="str">
        <f>+44 341 616-4493</f>
        <v>#ERROR!</v>
      </c>
      <c r="J73" s="1" t="s">
        <v>395</v>
      </c>
      <c r="L73" s="1">
        <v>270.0</v>
      </c>
      <c r="M73" s="1">
        <v>10.0</v>
      </c>
      <c r="N73" s="3" t="str">
        <f>+44 341 616-4493</f>
        <v>#ERROR!</v>
      </c>
    </row>
    <row r="74">
      <c r="A74" s="1">
        <v>77.0</v>
      </c>
      <c r="B74" s="1">
        <v>3.4712291E7</v>
      </c>
      <c r="C74" s="1" t="s">
        <v>6</v>
      </c>
      <c r="D74" s="1" t="s">
        <v>396</v>
      </c>
      <c r="E74" s="1" t="s">
        <v>397</v>
      </c>
      <c r="F74" s="2">
        <v>32666.0</v>
      </c>
      <c r="H74" s="1" t="s">
        <v>398</v>
      </c>
      <c r="I74" s="3" t="str">
        <f>+44 341 391-3040</f>
        <v>#ERROR!</v>
      </c>
      <c r="J74" s="1" t="s">
        <v>399</v>
      </c>
      <c r="L74" s="1">
        <v>303.0</v>
      </c>
      <c r="M74" s="1">
        <v>10.0</v>
      </c>
      <c r="N74" s="3" t="str">
        <f>+44 341 391-3040</f>
        <v>#ERROR!</v>
      </c>
    </row>
    <row r="75">
      <c r="A75" s="1">
        <v>78.0</v>
      </c>
      <c r="B75" s="1">
        <v>2.8165277E7</v>
      </c>
      <c r="C75" s="1" t="s">
        <v>7</v>
      </c>
      <c r="D75" s="1" t="s">
        <v>400</v>
      </c>
      <c r="E75" s="1" t="s">
        <v>401</v>
      </c>
      <c r="F75" s="2">
        <v>29230.0</v>
      </c>
      <c r="H75" s="1" t="s">
        <v>402</v>
      </c>
      <c r="I75" s="3" t="str">
        <f>+44 3403 49-0430</f>
        <v>#ERROR!</v>
      </c>
      <c r="J75" s="1" t="s">
        <v>403</v>
      </c>
      <c r="L75" s="1">
        <v>308.0</v>
      </c>
      <c r="M75" s="1">
        <v>10.0</v>
      </c>
      <c r="N75" s="3" t="str">
        <f>+44 3403 49-0430</f>
        <v>#ERROR!</v>
      </c>
    </row>
    <row r="76">
      <c r="A76" s="1">
        <v>79.0</v>
      </c>
      <c r="B76" s="1">
        <v>2.4723929E7</v>
      </c>
      <c r="C76" s="1" t="s">
        <v>7</v>
      </c>
      <c r="D76" s="1" t="s">
        <v>404</v>
      </c>
      <c r="E76" s="1" t="s">
        <v>405</v>
      </c>
      <c r="F76" s="2">
        <v>25122.0</v>
      </c>
      <c r="G76" s="1" t="s">
        <v>202</v>
      </c>
      <c r="H76" s="1" t="s">
        <v>406</v>
      </c>
      <c r="I76" s="3" t="str">
        <f>+44 341 464-0490</f>
        <v>#ERROR!</v>
      </c>
      <c r="J76" s="1" t="s">
        <v>407</v>
      </c>
      <c r="L76" s="1">
        <v>270.0</v>
      </c>
      <c r="M76" s="1">
        <v>10.0</v>
      </c>
      <c r="N76" s="3" t="str">
        <f>+44 341 464-0490</f>
        <v>#ERROR!</v>
      </c>
    </row>
    <row r="77">
      <c r="A77" s="1">
        <v>80.0</v>
      </c>
      <c r="B77" s="1">
        <v>2.7749968E7</v>
      </c>
      <c r="C77" s="1" t="s">
        <v>6</v>
      </c>
      <c r="D77" s="1" t="s">
        <v>408</v>
      </c>
      <c r="E77" s="1" t="s">
        <v>409</v>
      </c>
      <c r="F77" s="2">
        <v>28840.0</v>
      </c>
      <c r="G77" s="1" t="s">
        <v>410</v>
      </c>
      <c r="H77" s="1" t="s">
        <v>204</v>
      </c>
      <c r="I77" s="3" t="str">
        <f>+44 341 311-3011</f>
        <v>#ERROR!</v>
      </c>
      <c r="J77" s="1" t="s">
        <v>237</v>
      </c>
      <c r="L77" s="1">
        <v>270.0</v>
      </c>
      <c r="M77" s="1">
        <v>10.0</v>
      </c>
      <c r="N77" s="3" t="str">
        <f>+44 341 311-3011</f>
        <v>#ERROR!</v>
      </c>
    </row>
    <row r="78">
      <c r="A78" s="1">
        <v>81.0</v>
      </c>
      <c r="B78" s="1">
        <v>1.4901753E7</v>
      </c>
      <c r="C78" s="1" t="s">
        <v>7</v>
      </c>
      <c r="D78" s="1" t="s">
        <v>411</v>
      </c>
      <c r="E78" s="1" t="s">
        <v>412</v>
      </c>
      <c r="F78" s="2">
        <v>22916.0</v>
      </c>
      <c r="H78" s="1" t="s">
        <v>413</v>
      </c>
      <c r="I78" s="3" t="str">
        <f>+44 9 341 634-9993</f>
        <v>#ERROR!</v>
      </c>
      <c r="J78" s="1" t="s">
        <v>178</v>
      </c>
      <c r="L78" s="1">
        <v>307.0</v>
      </c>
      <c r="M78" s="1">
        <v>10.0</v>
      </c>
      <c r="N78" s="3" t="str">
        <f>+44 9 341 634-9993</f>
        <v>#ERROR!</v>
      </c>
    </row>
    <row r="79">
      <c r="A79" s="1">
        <v>82.0</v>
      </c>
      <c r="B79" s="1">
        <v>2.8235989E7</v>
      </c>
      <c r="C79" s="1" t="s">
        <v>6</v>
      </c>
      <c r="D79" s="1" t="s">
        <v>414</v>
      </c>
      <c r="E79" s="1" t="s">
        <v>415</v>
      </c>
      <c r="F79" s="2">
        <v>29380.0</v>
      </c>
      <c r="G79" s="1" t="s">
        <v>416</v>
      </c>
      <c r="H79" s="1" t="s">
        <v>417</v>
      </c>
      <c r="I79" s="3" t="str">
        <f>+44 341 604-3993</f>
        <v>#ERROR!</v>
      </c>
      <c r="J79" s="1" t="s">
        <v>418</v>
      </c>
      <c r="L79" s="1">
        <v>307.0</v>
      </c>
      <c r="M79" s="1">
        <v>10.0</v>
      </c>
      <c r="N79" s="3" t="str">
        <f>+44 341 604-3993</f>
        <v>#ERROR!</v>
      </c>
    </row>
    <row r="80">
      <c r="A80" s="1">
        <v>83.0</v>
      </c>
      <c r="B80" s="1">
        <v>3.2489476E7</v>
      </c>
      <c r="C80" s="1" t="s">
        <v>7</v>
      </c>
      <c r="D80" s="1" t="s">
        <v>419</v>
      </c>
      <c r="E80" s="1" t="s">
        <v>420</v>
      </c>
      <c r="F80" s="2">
        <v>31364.0</v>
      </c>
      <c r="H80" s="1" t="s">
        <v>421</v>
      </c>
      <c r="I80" s="3" t="str">
        <f>+44 341 648-9349</f>
        <v>#ERROR!</v>
      </c>
      <c r="J80" s="1" t="s">
        <v>422</v>
      </c>
      <c r="L80" s="1">
        <v>270.0</v>
      </c>
      <c r="M80" s="1">
        <v>10.0</v>
      </c>
      <c r="N80" s="3" t="str">
        <f>+44 341 648-9349</f>
        <v>#ERROR!</v>
      </c>
    </row>
    <row r="81">
      <c r="A81" s="1">
        <v>84.0</v>
      </c>
      <c r="B81" s="1">
        <v>2.4499177E7</v>
      </c>
      <c r="C81" s="1" t="s">
        <v>6</v>
      </c>
      <c r="D81" s="1" t="s">
        <v>124</v>
      </c>
      <c r="E81" s="1" t="s">
        <v>423</v>
      </c>
      <c r="F81" s="2">
        <v>27581.0</v>
      </c>
      <c r="G81" s="1" t="s">
        <v>424</v>
      </c>
      <c r="H81" s="1" t="s">
        <v>425</v>
      </c>
      <c r="I81" s="3" t="str">
        <f>+44 341 343-4338</f>
        <v>#ERROR!</v>
      </c>
      <c r="J81" s="1" t="s">
        <v>399</v>
      </c>
      <c r="L81" s="1">
        <v>270.0</v>
      </c>
      <c r="M81" s="1">
        <v>10.0</v>
      </c>
      <c r="N81" s="3" t="str">
        <f>+44 341 343-4338</f>
        <v>#ERROR!</v>
      </c>
    </row>
    <row r="82">
      <c r="A82" s="1">
        <v>85.0</v>
      </c>
      <c r="B82" s="1">
        <v>3.002338E7</v>
      </c>
      <c r="C82" s="1" t="s">
        <v>7</v>
      </c>
      <c r="D82" s="1" t="s">
        <v>284</v>
      </c>
      <c r="E82" s="1" t="s">
        <v>426</v>
      </c>
      <c r="F82" s="2">
        <v>30312.0</v>
      </c>
      <c r="H82" s="1" t="s">
        <v>427</v>
      </c>
      <c r="I82" s="3" t="str">
        <f>+44 336 464-9303</f>
        <v>#ERROR!</v>
      </c>
      <c r="J82" s="1" t="s">
        <v>345</v>
      </c>
      <c r="L82" s="1">
        <v>229.0</v>
      </c>
      <c r="M82" s="1">
        <v>10.0</v>
      </c>
      <c r="N82" s="3" t="str">
        <f>+44 336 464-9303</f>
        <v>#ERROR!</v>
      </c>
    </row>
    <row r="83">
      <c r="A83" s="1">
        <v>86.0</v>
      </c>
      <c r="B83" s="1">
        <v>1.8349854E7</v>
      </c>
      <c r="C83" s="1" t="s">
        <v>6</v>
      </c>
      <c r="D83" s="1" t="s">
        <v>428</v>
      </c>
      <c r="E83" s="1" t="s">
        <v>429</v>
      </c>
      <c r="F83" s="2">
        <v>24604.0</v>
      </c>
      <c r="G83" s="1" t="s">
        <v>202</v>
      </c>
      <c r="H83" s="1" t="s">
        <v>314</v>
      </c>
      <c r="I83" s="3" t="str">
        <f>+44 341 681-6913</f>
        <v>#ERROR!</v>
      </c>
      <c r="J83" s="1" t="s">
        <v>237</v>
      </c>
      <c r="L83" s="1">
        <v>270.0</v>
      </c>
      <c r="M83" s="1">
        <v>10.0</v>
      </c>
      <c r="N83" s="3" t="str">
        <f>+44 341 681-6913</f>
        <v>#ERROR!</v>
      </c>
    </row>
    <row r="84">
      <c r="A84" s="1">
        <v>87.0</v>
      </c>
      <c r="B84" s="1">
        <v>2.3293415E7</v>
      </c>
      <c r="C84" s="1" t="s">
        <v>6</v>
      </c>
      <c r="D84" s="1" t="s">
        <v>142</v>
      </c>
      <c r="E84" s="1" t="s">
        <v>430</v>
      </c>
      <c r="F84" s="2">
        <v>26604.0</v>
      </c>
      <c r="G84" s="1" t="s">
        <v>431</v>
      </c>
      <c r="H84" s="1" t="s">
        <v>432</v>
      </c>
      <c r="I84" s="3" t="str">
        <f>+44 341 343-4914</f>
        <v>#ERROR!</v>
      </c>
      <c r="J84" s="1" t="s">
        <v>237</v>
      </c>
      <c r="L84" s="1">
        <v>270.0</v>
      </c>
      <c r="M84" s="1">
        <v>10.0</v>
      </c>
      <c r="N84" s="3" t="str">
        <f>+44 341 343-4914</f>
        <v>#ERROR!</v>
      </c>
    </row>
    <row r="85">
      <c r="A85" s="1">
        <v>88.0</v>
      </c>
      <c r="B85" s="1">
        <v>2.5857482E7</v>
      </c>
      <c r="C85" s="1" t="s">
        <v>6</v>
      </c>
      <c r="D85" s="1" t="s">
        <v>433</v>
      </c>
      <c r="E85" s="1" t="s">
        <v>434</v>
      </c>
      <c r="F85" s="2">
        <v>28047.0</v>
      </c>
      <c r="G85" s="1" t="s">
        <v>435</v>
      </c>
      <c r="H85" s="1" t="s">
        <v>436</v>
      </c>
      <c r="I85" s="3" t="str">
        <f>+44 341 644-8334</f>
        <v>#ERROR!</v>
      </c>
      <c r="J85" s="1" t="s">
        <v>237</v>
      </c>
      <c r="L85" s="1">
        <v>270.0</v>
      </c>
      <c r="M85" s="1">
        <v>10.0</v>
      </c>
      <c r="N85" s="3" t="str">
        <f>+44 341 644-8334</f>
        <v>#ERROR!</v>
      </c>
    </row>
    <row r="86">
      <c r="A86" s="1">
        <v>89.0</v>
      </c>
      <c r="B86" s="1">
        <v>2.9634264E7</v>
      </c>
      <c r="C86" s="1" t="s">
        <v>7</v>
      </c>
      <c r="D86" s="1" t="s">
        <v>230</v>
      </c>
      <c r="E86" s="1" t="s">
        <v>437</v>
      </c>
      <c r="F86" s="2">
        <v>29967.0</v>
      </c>
      <c r="H86" s="1" t="s">
        <v>438</v>
      </c>
      <c r="I86" s="3" t="str">
        <f>+44 341 439-4630</f>
        <v>#ERROR!</v>
      </c>
      <c r="J86" s="1" t="s">
        <v>439</v>
      </c>
      <c r="L86" s="1">
        <v>270.0</v>
      </c>
      <c r="M86" s="1">
        <v>10.0</v>
      </c>
      <c r="N86" s="3" t="str">
        <f>+44 341 439-4630</f>
        <v>#ERROR!</v>
      </c>
    </row>
    <row r="87">
      <c r="A87" s="1">
        <v>90.0</v>
      </c>
      <c r="B87" s="1">
        <v>4.1571537E7</v>
      </c>
      <c r="C87" s="1" t="s">
        <v>7</v>
      </c>
      <c r="D87" s="1" t="s">
        <v>440</v>
      </c>
      <c r="E87" s="1" t="s">
        <v>441</v>
      </c>
      <c r="F87" s="2">
        <v>36056.0</v>
      </c>
      <c r="H87" s="1" t="s">
        <v>442</v>
      </c>
      <c r="I87" s="3" t="str">
        <f>+44 341 496-3346</f>
        <v>#ERROR!</v>
      </c>
      <c r="J87" s="1" t="s">
        <v>443</v>
      </c>
      <c r="L87" s="1">
        <v>270.0</v>
      </c>
      <c r="M87" s="1">
        <v>10.0</v>
      </c>
      <c r="N87" s="3" t="str">
        <f>+44 341 496-3346</f>
        <v>#ERROR!</v>
      </c>
    </row>
    <row r="88">
      <c r="A88" s="1">
        <v>91.0</v>
      </c>
      <c r="B88" s="1">
        <v>2.6104782E7</v>
      </c>
      <c r="C88" s="1" t="s">
        <v>7</v>
      </c>
      <c r="D88" s="1" t="s">
        <v>327</v>
      </c>
      <c r="E88" s="1" t="s">
        <v>444</v>
      </c>
      <c r="F88" s="2">
        <v>28285.0</v>
      </c>
      <c r="H88" s="1" t="s">
        <v>445</v>
      </c>
      <c r="I88" s="3" t="str">
        <f>+44 341 434-1198</f>
        <v>#ERROR!</v>
      </c>
      <c r="J88" s="1" t="s">
        <v>446</v>
      </c>
      <c r="L88" s="1">
        <v>270.0</v>
      </c>
      <c r="M88" s="1">
        <v>10.0</v>
      </c>
      <c r="N88" s="3" t="str">
        <f>+44 341 434-1198</f>
        <v>#ERROR!</v>
      </c>
    </row>
    <row r="89">
      <c r="A89" s="1">
        <v>92.0</v>
      </c>
      <c r="B89" s="1">
        <v>1.6539344E7</v>
      </c>
      <c r="C89" s="1" t="s">
        <v>7</v>
      </c>
      <c r="D89" s="1" t="s">
        <v>447</v>
      </c>
      <c r="E89" s="1" t="s">
        <v>448</v>
      </c>
      <c r="F89" s="2">
        <v>23215.0</v>
      </c>
      <c r="H89" s="1" t="s">
        <v>449</v>
      </c>
      <c r="I89" s="3" t="str">
        <f>+44 9 341 339-3338</f>
        <v>#ERROR!</v>
      </c>
      <c r="J89" s="1" t="s">
        <v>450</v>
      </c>
      <c r="L89" s="1">
        <v>309.0</v>
      </c>
      <c r="M89" s="1">
        <v>10.0</v>
      </c>
      <c r="N89" s="3" t="str">
        <f>+44 9 341 339-3338</f>
        <v>#ERROR!</v>
      </c>
    </row>
    <row r="90">
      <c r="A90" s="1">
        <v>93.0</v>
      </c>
      <c r="B90" s="1">
        <v>2.7810842E7</v>
      </c>
      <c r="C90" s="1" t="s">
        <v>6</v>
      </c>
      <c r="D90" s="1" t="s">
        <v>451</v>
      </c>
      <c r="E90" s="1" t="s">
        <v>452</v>
      </c>
      <c r="F90" s="2">
        <v>29056.0</v>
      </c>
      <c r="H90" s="1" t="s">
        <v>453</v>
      </c>
      <c r="I90" s="3" t="str">
        <f>+44 9 341 669-9383</f>
        <v>#ERROR!</v>
      </c>
      <c r="J90" s="1" t="s">
        <v>168</v>
      </c>
      <c r="L90" s="1">
        <v>270.0</v>
      </c>
      <c r="M90" s="1">
        <v>10.0</v>
      </c>
      <c r="N90" s="3" t="str">
        <f>+44 9 341 669-9383</f>
        <v>#ERROR!</v>
      </c>
    </row>
    <row r="91">
      <c r="A91" s="1">
        <v>94.0</v>
      </c>
      <c r="B91" s="1">
        <v>2.6373927E7</v>
      </c>
      <c r="C91" s="1" t="s">
        <v>6</v>
      </c>
      <c r="D91" s="1" t="s">
        <v>454</v>
      </c>
      <c r="E91" s="1" t="s">
        <v>455</v>
      </c>
      <c r="F91" s="2">
        <v>28261.0</v>
      </c>
      <c r="G91" s="1" t="s">
        <v>456</v>
      </c>
      <c r="H91" s="1" t="s">
        <v>457</v>
      </c>
      <c r="I91" s="3" t="str">
        <f>+44 341 443-1031</f>
        <v>#ERROR!</v>
      </c>
      <c r="J91" s="1" t="s">
        <v>458</v>
      </c>
      <c r="L91" s="1">
        <v>270.0</v>
      </c>
      <c r="M91" s="1">
        <v>10.0</v>
      </c>
      <c r="N91" s="3" t="str">
        <f>+44 341 443-1031</f>
        <v>#ERROR!</v>
      </c>
    </row>
    <row r="92">
      <c r="A92" s="1">
        <v>95.0</v>
      </c>
      <c r="B92" s="1">
        <v>4.0157824E7</v>
      </c>
      <c r="C92" s="1" t="s">
        <v>7</v>
      </c>
      <c r="D92" s="1" t="s">
        <v>284</v>
      </c>
      <c r="E92" s="1" t="s">
        <v>459</v>
      </c>
      <c r="F92" s="2">
        <v>35265.0</v>
      </c>
      <c r="H92" s="1" t="s">
        <v>460</v>
      </c>
      <c r="I92" s="3" t="str">
        <f>+44 341 338-9440</f>
        <v>#ERROR!</v>
      </c>
      <c r="J92" s="1" t="s">
        <v>461</v>
      </c>
      <c r="L92" s="1">
        <v>270.0</v>
      </c>
      <c r="M92" s="1">
        <v>10.0</v>
      </c>
      <c r="N92" s="3" t="str">
        <f>+44 341 338-9440</f>
        <v>#ERROR!</v>
      </c>
    </row>
    <row r="93">
      <c r="A93" s="1">
        <v>96.0</v>
      </c>
      <c r="B93" s="1">
        <v>3.0850015E7</v>
      </c>
      <c r="C93" s="1" t="s">
        <v>6</v>
      </c>
      <c r="D93" s="1" t="s">
        <v>462</v>
      </c>
      <c r="E93" s="1" t="s">
        <v>463</v>
      </c>
      <c r="F93" s="2">
        <v>30621.0</v>
      </c>
      <c r="G93" s="1" t="s">
        <v>464</v>
      </c>
      <c r="H93" s="1" t="s">
        <v>465</v>
      </c>
      <c r="I93" s="3" t="str">
        <f>+44 341 491-3300</f>
        <v>#ERROR!</v>
      </c>
      <c r="J93" s="1" t="s">
        <v>466</v>
      </c>
      <c r="L93" s="1">
        <v>270.0</v>
      </c>
      <c r="M93" s="1">
        <v>10.0</v>
      </c>
      <c r="N93" s="3" t="str">
        <f>+44 341 491-3300</f>
        <v>#ERROR!</v>
      </c>
    </row>
    <row r="94">
      <c r="A94" s="1">
        <v>97.0</v>
      </c>
      <c r="B94" s="1">
        <v>2.0637312E7</v>
      </c>
      <c r="C94" s="1" t="s">
        <v>7</v>
      </c>
      <c r="D94" s="1" t="s">
        <v>467</v>
      </c>
      <c r="E94" s="1" t="s">
        <v>468</v>
      </c>
      <c r="F94" s="2">
        <v>25152.0</v>
      </c>
      <c r="G94" s="1" t="s">
        <v>469</v>
      </c>
      <c r="H94" s="1" t="s">
        <v>470</v>
      </c>
      <c r="I94" s="3" t="str">
        <f>+44 341 669-4996</f>
        <v>#ERROR!</v>
      </c>
      <c r="J94" s="1" t="s">
        <v>471</v>
      </c>
      <c r="L94" s="1">
        <v>270.0</v>
      </c>
      <c r="M94" s="1">
        <v>10.0</v>
      </c>
      <c r="N94" s="3" t="str">
        <f>+44 341 669-4996</f>
        <v>#ERROR!</v>
      </c>
    </row>
    <row r="95">
      <c r="A95" s="1">
        <v>98.0</v>
      </c>
      <c r="B95" s="1">
        <v>2.3057152E7</v>
      </c>
      <c r="C95" s="1" t="s">
        <v>6</v>
      </c>
      <c r="D95" s="1" t="s">
        <v>472</v>
      </c>
      <c r="E95" s="1" t="s">
        <v>473</v>
      </c>
      <c r="F95" s="2">
        <v>26411.0</v>
      </c>
      <c r="H95" s="1" t="s">
        <v>474</v>
      </c>
      <c r="I95" s="3" t="str">
        <f>+44 3483 49-3600</f>
        <v>#ERROR!</v>
      </c>
      <c r="J95" s="1" t="s">
        <v>290</v>
      </c>
      <c r="L95" s="1">
        <v>164.0</v>
      </c>
      <c r="M95" s="1">
        <v>10.0</v>
      </c>
      <c r="N95" s="3" t="str">
        <f>+44 3483 49-3600</f>
        <v>#ERROR!</v>
      </c>
    </row>
    <row r="96">
      <c r="A96" s="1">
        <v>99.0</v>
      </c>
      <c r="B96" s="1">
        <v>2.4835758E7</v>
      </c>
      <c r="C96" s="1" t="s">
        <v>7</v>
      </c>
      <c r="D96" s="1" t="s">
        <v>475</v>
      </c>
      <c r="E96" s="1" t="s">
        <v>476</v>
      </c>
      <c r="F96" s="2">
        <v>27865.0</v>
      </c>
      <c r="H96" s="1" t="s">
        <v>477</v>
      </c>
      <c r="I96" s="3" t="str">
        <f>+44 3400 66-3439</f>
        <v>#ERROR!</v>
      </c>
      <c r="J96" s="1" t="s">
        <v>478</v>
      </c>
      <c r="L96" s="1">
        <v>229.0</v>
      </c>
      <c r="M96" s="1">
        <v>10.0</v>
      </c>
      <c r="N96" s="3" t="str">
        <f>+44 3400 66-3439</f>
        <v>#ERROR!</v>
      </c>
    </row>
    <row r="97">
      <c r="A97" s="1">
        <v>100.0</v>
      </c>
      <c r="B97" s="1">
        <v>2.2621711E7</v>
      </c>
      <c r="C97" s="1" t="s">
        <v>6</v>
      </c>
      <c r="D97" s="1" t="s">
        <v>479</v>
      </c>
      <c r="E97" s="1" t="s">
        <v>480</v>
      </c>
      <c r="F97" s="2">
        <v>26009.0</v>
      </c>
      <c r="H97" s="1" t="s">
        <v>481</v>
      </c>
      <c r="I97" s="3" t="str">
        <f>+44 341 333-3194</f>
        <v>#ERROR!</v>
      </c>
      <c r="J97" s="1" t="s">
        <v>221</v>
      </c>
      <c r="L97" s="1">
        <v>26511.0</v>
      </c>
      <c r="M97" s="1">
        <v>10.0</v>
      </c>
      <c r="N97" s="3" t="str">
        <f>+44 341 333-3194</f>
        <v>#ERROR!</v>
      </c>
    </row>
    <row r="98">
      <c r="A98" s="1">
        <v>101.0</v>
      </c>
      <c r="B98" s="1">
        <v>2.769405E7</v>
      </c>
      <c r="C98" s="1" t="s">
        <v>7</v>
      </c>
      <c r="D98" s="1" t="s">
        <v>482</v>
      </c>
      <c r="E98" s="1" t="s">
        <v>483</v>
      </c>
      <c r="F98" s="2">
        <v>28982.0</v>
      </c>
      <c r="H98" s="1" t="s">
        <v>484</v>
      </c>
      <c r="I98" s="3" t="str">
        <f>+44 341 664-4689</f>
        <v>#ERROR!</v>
      </c>
      <c r="J98" s="1" t="s">
        <v>345</v>
      </c>
      <c r="L98" s="1">
        <v>270.0</v>
      </c>
      <c r="M98" s="1">
        <v>10.0</v>
      </c>
      <c r="N98" s="3" t="str">
        <f>+44 341 664-4689</f>
        <v>#ERROR!</v>
      </c>
    </row>
    <row r="99">
      <c r="A99" s="1">
        <v>102.0</v>
      </c>
      <c r="B99" s="1">
        <v>2.6129006E7</v>
      </c>
      <c r="C99" s="1" t="s">
        <v>7</v>
      </c>
      <c r="D99" s="1" t="s">
        <v>334</v>
      </c>
      <c r="E99" s="1" t="s">
        <v>485</v>
      </c>
      <c r="F99" s="2">
        <v>28341.0</v>
      </c>
      <c r="H99" s="1" t="s">
        <v>486</v>
      </c>
      <c r="I99" s="3" t="str">
        <f>+44 341 404-3483</f>
        <v>#ERROR!</v>
      </c>
      <c r="J99" s="1" t="s">
        <v>199</v>
      </c>
      <c r="L99" s="1">
        <v>270.0</v>
      </c>
      <c r="M99" s="1">
        <v>10.0</v>
      </c>
      <c r="N99" s="3" t="str">
        <f>+44 341 404-3483</f>
        <v>#ERROR!</v>
      </c>
    </row>
    <row r="100">
      <c r="A100" s="1">
        <v>103.0</v>
      </c>
      <c r="B100" s="1">
        <v>2.5245315E7</v>
      </c>
      <c r="C100" s="1" t="s">
        <v>7</v>
      </c>
      <c r="D100" s="1" t="s">
        <v>487</v>
      </c>
      <c r="E100" s="1" t="s">
        <v>488</v>
      </c>
      <c r="F100" s="2">
        <v>27937.0</v>
      </c>
      <c r="H100" s="1" t="s">
        <v>489</v>
      </c>
      <c r="I100" s="3" t="str">
        <f>+44 341 333-9099</f>
        <v>#ERROR!</v>
      </c>
      <c r="J100" s="1" t="s">
        <v>237</v>
      </c>
      <c r="L100" s="1">
        <v>270.0</v>
      </c>
      <c r="M100" s="1">
        <v>10.0</v>
      </c>
      <c r="N100" s="3" t="str">
        <f>+44 341 333-9099</f>
        <v>#ERROR!</v>
      </c>
    </row>
    <row r="101">
      <c r="A101" s="1">
        <v>104.0</v>
      </c>
      <c r="B101" s="1">
        <v>2.8208812E7</v>
      </c>
      <c r="C101" s="1" t="s">
        <v>6</v>
      </c>
      <c r="D101" s="1" t="s">
        <v>490</v>
      </c>
      <c r="E101" s="1" t="s">
        <v>491</v>
      </c>
      <c r="F101" s="2">
        <v>29198.0</v>
      </c>
      <c r="G101" s="1" t="s">
        <v>367</v>
      </c>
      <c r="H101" s="1" t="s">
        <v>492</v>
      </c>
      <c r="I101" s="3" t="str">
        <f>+44 341 399-3441</f>
        <v>#ERROR!</v>
      </c>
      <c r="J101" s="1" t="s">
        <v>493</v>
      </c>
      <c r="L101" s="1">
        <v>270.0</v>
      </c>
      <c r="M101" s="1">
        <v>10.0</v>
      </c>
      <c r="N101" s="3" t="str">
        <f>+44 341 399-3441</f>
        <v>#ERROR!</v>
      </c>
    </row>
    <row r="102">
      <c r="A102" s="1">
        <v>105.0</v>
      </c>
      <c r="B102" s="1">
        <v>3.1470114E7</v>
      </c>
      <c r="C102" s="1" t="s">
        <v>7</v>
      </c>
      <c r="D102" s="1" t="s">
        <v>494</v>
      </c>
      <c r="E102" s="1" t="s">
        <v>495</v>
      </c>
      <c r="F102" s="2">
        <v>31088.0</v>
      </c>
      <c r="H102" s="1" t="s">
        <v>496</v>
      </c>
      <c r="I102" s="3" t="str">
        <f>+44 341 669-4490</f>
        <v>#ERROR!</v>
      </c>
      <c r="J102" s="1" t="s">
        <v>497</v>
      </c>
      <c r="L102" s="1">
        <v>270.0</v>
      </c>
      <c r="M102" s="1">
        <v>10.0</v>
      </c>
      <c r="N102" s="3" t="str">
        <f>+44 341 669-4490</f>
        <v>#ERROR!</v>
      </c>
    </row>
    <row r="103">
      <c r="A103" s="1">
        <v>106.0</v>
      </c>
      <c r="B103" s="1">
        <v>2.5540222E7</v>
      </c>
      <c r="C103" s="1" t="s">
        <v>7</v>
      </c>
      <c r="D103" s="1" t="s">
        <v>498</v>
      </c>
      <c r="E103" s="1" t="s">
        <v>499</v>
      </c>
      <c r="F103" s="2">
        <v>27915.0</v>
      </c>
      <c r="G103" s="1" t="s">
        <v>202</v>
      </c>
      <c r="H103" s="1" t="s">
        <v>500</v>
      </c>
      <c r="I103" s="3" t="str">
        <f>+44 341 444-8940</f>
        <v>#ERROR!</v>
      </c>
      <c r="J103" s="1" t="s">
        <v>501</v>
      </c>
      <c r="L103" s="1">
        <v>270.0</v>
      </c>
      <c r="M103" s="1">
        <v>10.0</v>
      </c>
      <c r="N103" s="3" t="str">
        <f>+44 341 444-8940</f>
        <v>#ERROR!</v>
      </c>
    </row>
    <row r="104">
      <c r="A104" s="1">
        <v>107.0</v>
      </c>
      <c r="B104" s="1">
        <v>1.7078124E7</v>
      </c>
      <c r="C104" s="1" t="s">
        <v>6</v>
      </c>
      <c r="D104" s="1" t="s">
        <v>502</v>
      </c>
      <c r="E104" s="1" t="s">
        <v>503</v>
      </c>
      <c r="F104" s="2">
        <v>23464.0</v>
      </c>
      <c r="H104" s="1" t="s">
        <v>504</v>
      </c>
      <c r="I104" s="3" t="str">
        <f>+44 3491 43-4416</f>
        <v>#ERROR!</v>
      </c>
      <c r="J104" s="1" t="s">
        <v>505</v>
      </c>
      <c r="L104" s="1">
        <v>26473.0</v>
      </c>
      <c r="M104" s="1">
        <v>10.0</v>
      </c>
      <c r="N104" s="3" t="str">
        <f>+44 3491 43-4416</f>
        <v>#ERROR!</v>
      </c>
    </row>
    <row r="105">
      <c r="A105" s="1">
        <v>108.0</v>
      </c>
      <c r="B105" s="1">
        <v>1.6990487E7</v>
      </c>
      <c r="C105" s="1" t="s">
        <v>7</v>
      </c>
      <c r="D105" s="1" t="s">
        <v>506</v>
      </c>
      <c r="E105" s="1" t="s">
        <v>507</v>
      </c>
      <c r="F105" s="2">
        <v>23280.0</v>
      </c>
      <c r="H105" s="1" t="s">
        <v>508</v>
      </c>
      <c r="I105" s="3" t="str">
        <f>+44 341 481-1849</f>
        <v>#ERROR!</v>
      </c>
      <c r="J105" s="3" t="str">
        <f>+osdop</f>
        <v>#NAME?</v>
      </c>
      <c r="L105" s="1">
        <v>270.0</v>
      </c>
      <c r="M105" s="1">
        <v>10.0</v>
      </c>
      <c r="N105" s="3" t="str">
        <f>+44 341 481-1849</f>
        <v>#ERROR!</v>
      </c>
    </row>
    <row r="106">
      <c r="A106" s="1">
        <v>109.0</v>
      </c>
      <c r="B106" s="1">
        <v>1.6329208E7</v>
      </c>
      <c r="C106" s="1" t="s">
        <v>7</v>
      </c>
      <c r="D106" s="1" t="s">
        <v>509</v>
      </c>
      <c r="E106" s="1" t="s">
        <v>510</v>
      </c>
      <c r="F106" s="2">
        <v>23097.0</v>
      </c>
      <c r="H106" s="1" t="s">
        <v>511</v>
      </c>
      <c r="I106" s="3" t="str">
        <f>+44 341 440-0449</f>
        <v>#ERROR!</v>
      </c>
      <c r="J106" s="1" t="s">
        <v>403</v>
      </c>
      <c r="L106" s="1">
        <v>270.0</v>
      </c>
      <c r="M106" s="1">
        <v>10.0</v>
      </c>
      <c r="N106" s="3" t="str">
        <f>+44 341 440-0449</f>
        <v>#ERROR!</v>
      </c>
    </row>
    <row r="107">
      <c r="A107" s="1">
        <v>110.0</v>
      </c>
      <c r="B107" s="1">
        <v>2.9261533E7</v>
      </c>
      <c r="C107" s="1" t="s">
        <v>6</v>
      </c>
      <c r="D107" s="1" t="s">
        <v>512</v>
      </c>
      <c r="E107" s="1" t="s">
        <v>513</v>
      </c>
      <c r="F107" s="2">
        <v>29718.0</v>
      </c>
      <c r="H107" s="1" t="s">
        <v>514</v>
      </c>
      <c r="I107" s="3" t="str">
        <f>+44 341 319-4683</f>
        <v>#ERROR!</v>
      </c>
      <c r="J107" s="1" t="s">
        <v>244</v>
      </c>
      <c r="L107" s="1">
        <v>270.0</v>
      </c>
      <c r="M107" s="1">
        <v>10.0</v>
      </c>
      <c r="N107" s="3" t="str">
        <f>+44 341 319-4683</f>
        <v>#ERROR!</v>
      </c>
    </row>
    <row r="108">
      <c r="A108" s="1">
        <v>111.0</v>
      </c>
      <c r="B108" s="1">
        <v>3.4171333E7</v>
      </c>
      <c r="C108" s="1" t="s">
        <v>7</v>
      </c>
      <c r="D108" s="1" t="s">
        <v>284</v>
      </c>
      <c r="E108" s="1" t="s">
        <v>515</v>
      </c>
      <c r="F108" s="2">
        <v>32418.0</v>
      </c>
      <c r="H108" s="1" t="s">
        <v>36</v>
      </c>
      <c r="I108" s="3" t="str">
        <f>+44 341 484-4819</f>
        <v>#ERROR!</v>
      </c>
      <c r="J108" s="1" t="s">
        <v>237</v>
      </c>
      <c r="L108" s="1">
        <v>270.0</v>
      </c>
      <c r="M108" s="1">
        <v>10.0</v>
      </c>
      <c r="N108" s="3" t="str">
        <f>+44 341 484-4819</f>
        <v>#ERROR!</v>
      </c>
    </row>
    <row r="109">
      <c r="A109" s="1">
        <v>112.0</v>
      </c>
      <c r="B109" s="1">
        <v>1.3699778E7</v>
      </c>
      <c r="C109" s="1" t="s">
        <v>7</v>
      </c>
      <c r="D109" s="1" t="s">
        <v>516</v>
      </c>
      <c r="E109" s="1" t="s">
        <v>517</v>
      </c>
      <c r="F109" s="2">
        <v>21704.0</v>
      </c>
      <c r="H109" s="1" t="s">
        <v>518</v>
      </c>
      <c r="I109" s="3" t="str">
        <f>+44 341 364-6484</f>
        <v>#ERROR!</v>
      </c>
      <c r="J109" s="1" t="s">
        <v>519</v>
      </c>
      <c r="L109" s="1">
        <v>330.0</v>
      </c>
      <c r="M109" s="1">
        <v>10.0</v>
      </c>
      <c r="N109" s="3" t="str">
        <f>+44 341 364-6484</f>
        <v>#ERROR!</v>
      </c>
    </row>
    <row r="110">
      <c r="A110" s="1">
        <v>113.0</v>
      </c>
      <c r="B110" s="1">
        <v>2.2443247E7</v>
      </c>
      <c r="C110" s="1" t="s">
        <v>6</v>
      </c>
      <c r="D110" s="1" t="s">
        <v>36</v>
      </c>
      <c r="E110" s="1" t="s">
        <v>520</v>
      </c>
      <c r="F110" s="2">
        <v>26085.0</v>
      </c>
      <c r="H110" s="1" t="s">
        <v>521</v>
      </c>
      <c r="I110" s="3" t="str">
        <f>+44 341 331-1909</f>
        <v>#ERROR!</v>
      </c>
      <c r="J110" s="1" t="s">
        <v>522</v>
      </c>
      <c r="L110" s="1">
        <v>270.0</v>
      </c>
      <c r="M110" s="1">
        <v>10.0</v>
      </c>
      <c r="N110" s="3" t="str">
        <f>+44 341 331-1909</f>
        <v>#ERROR!</v>
      </c>
    </row>
    <row r="111">
      <c r="A111" s="1">
        <v>114.0</v>
      </c>
      <c r="B111" s="1">
        <v>2.7107189E7</v>
      </c>
      <c r="C111" s="1" t="s">
        <v>6</v>
      </c>
      <c r="D111" s="1" t="s">
        <v>376</v>
      </c>
      <c r="E111" s="1" t="s">
        <v>523</v>
      </c>
      <c r="F111" s="2">
        <v>28883.0</v>
      </c>
      <c r="H111" s="1" t="s">
        <v>524</v>
      </c>
      <c r="I111" s="3" t="str">
        <f>+44 341 618-3339</f>
        <v>#ERROR!</v>
      </c>
      <c r="J111" s="1" t="s">
        <v>525</v>
      </c>
      <c r="L111" s="1">
        <v>270.0</v>
      </c>
      <c r="M111" s="1">
        <v>10.0</v>
      </c>
      <c r="N111" s="3" t="str">
        <f>+44 341 618-3339</f>
        <v>#ERROR!</v>
      </c>
    </row>
    <row r="112">
      <c r="A112" s="1">
        <v>115.0</v>
      </c>
      <c r="B112" s="1">
        <v>3.7299722E7</v>
      </c>
      <c r="C112" s="1" t="s">
        <v>6</v>
      </c>
      <c r="D112" s="1" t="s">
        <v>526</v>
      </c>
      <c r="E112" s="1" t="s">
        <v>527</v>
      </c>
      <c r="F112" s="2">
        <v>34164.0</v>
      </c>
      <c r="G112" s="1" t="s">
        <v>202</v>
      </c>
      <c r="H112" s="1" t="s">
        <v>528</v>
      </c>
      <c r="I112" s="3" t="str">
        <f>+44 3464 44-0140</f>
        <v>#ERROR!</v>
      </c>
      <c r="J112" s="1" t="s">
        <v>431</v>
      </c>
      <c r="L112" s="1">
        <v>53970.0</v>
      </c>
      <c r="M112" s="1">
        <v>10.0</v>
      </c>
      <c r="N112" s="3" t="str">
        <f>+44 3464 44-0140</f>
        <v>#ERROR!</v>
      </c>
    </row>
    <row r="113">
      <c r="A113" s="1">
        <v>116.0</v>
      </c>
      <c r="B113" s="1">
        <v>9.354424E7</v>
      </c>
      <c r="C113" s="1" t="s">
        <v>7</v>
      </c>
      <c r="D113" s="1" t="s">
        <v>529</v>
      </c>
      <c r="E113" s="1" t="s">
        <v>530</v>
      </c>
      <c r="F113" s="2">
        <v>26410.0</v>
      </c>
      <c r="G113" s="1" t="s">
        <v>202</v>
      </c>
      <c r="H113" s="1" t="s">
        <v>531</v>
      </c>
      <c r="I113" s="3" t="str">
        <f>+44 341 334-4446</f>
        <v>#ERROR!</v>
      </c>
      <c r="J113" s="1" t="s">
        <v>532</v>
      </c>
      <c r="L113" s="1">
        <v>270.0</v>
      </c>
      <c r="M113" s="1">
        <v>175.0</v>
      </c>
      <c r="N113" s="3" t="str">
        <f>+44 341 334-4446</f>
        <v>#ERROR!</v>
      </c>
    </row>
    <row r="114">
      <c r="A114" s="1">
        <v>117.0</v>
      </c>
      <c r="B114" s="1">
        <v>3.4495871E7</v>
      </c>
      <c r="C114" s="1" t="s">
        <v>6</v>
      </c>
      <c r="D114" s="1" t="s">
        <v>533</v>
      </c>
      <c r="E114" s="1" t="s">
        <v>534</v>
      </c>
      <c r="F114" s="2">
        <v>31495.0</v>
      </c>
      <c r="H114" s="1" t="s">
        <v>533</v>
      </c>
      <c r="I114" s="3" t="str">
        <f>+44 341 334-3441</f>
        <v>#ERROR!</v>
      </c>
      <c r="J114" s="1" t="s">
        <v>535</v>
      </c>
      <c r="L114" s="1">
        <v>270.0</v>
      </c>
      <c r="M114" s="1">
        <v>10.0</v>
      </c>
      <c r="N114" s="3" t="str">
        <f>+44 341 334-3441</f>
        <v>#ERROR!</v>
      </c>
    </row>
    <row r="115">
      <c r="A115" s="1">
        <v>118.0</v>
      </c>
      <c r="B115" s="1">
        <v>2.7786034E7</v>
      </c>
      <c r="C115" s="1" t="s">
        <v>6</v>
      </c>
      <c r="D115" s="1" t="s">
        <v>536</v>
      </c>
      <c r="E115" s="1" t="s">
        <v>537</v>
      </c>
      <c r="F115" s="2">
        <v>29508.0</v>
      </c>
      <c r="H115" s="1" t="s">
        <v>538</v>
      </c>
      <c r="I115" s="3" t="str">
        <f>+44 341 341-3600</f>
        <v>#ERROR!</v>
      </c>
      <c r="J115" s="1" t="s">
        <v>168</v>
      </c>
      <c r="L115" s="1">
        <v>26443.0</v>
      </c>
      <c r="M115" s="1">
        <v>10.0</v>
      </c>
      <c r="N115" s="3" t="str">
        <f>+44 341 341-3600</f>
        <v>#ERROR!</v>
      </c>
    </row>
    <row r="116">
      <c r="A116" s="1">
        <v>119.0</v>
      </c>
      <c r="B116" s="1">
        <v>1.6801276E7</v>
      </c>
      <c r="C116" s="1" t="s">
        <v>7</v>
      </c>
      <c r="D116" s="1" t="s">
        <v>539</v>
      </c>
      <c r="E116" s="1" t="s">
        <v>540</v>
      </c>
      <c r="F116" s="2">
        <v>23200.0</v>
      </c>
      <c r="G116" s="1" t="s">
        <v>356</v>
      </c>
      <c r="H116" s="1" t="s">
        <v>541</v>
      </c>
      <c r="I116" s="3" t="str">
        <f>+44 341 493-6903</f>
        <v>#ERROR!</v>
      </c>
      <c r="J116" s="1" t="s">
        <v>403</v>
      </c>
      <c r="L116" s="1">
        <v>270.0</v>
      </c>
      <c r="M116" s="1">
        <v>10.0</v>
      </c>
      <c r="N116" s="3" t="str">
        <f>+44 341 493-6903</f>
        <v>#ERROR!</v>
      </c>
    </row>
    <row r="117">
      <c r="A117" s="1">
        <v>120.0</v>
      </c>
      <c r="B117" s="1">
        <v>2.7577488E7</v>
      </c>
      <c r="C117" s="1" t="s">
        <v>6</v>
      </c>
      <c r="D117" s="1" t="s">
        <v>542</v>
      </c>
      <c r="E117" s="1" t="s">
        <v>46</v>
      </c>
      <c r="F117" s="2">
        <v>29053.0</v>
      </c>
      <c r="H117" s="1" t="s">
        <v>543</v>
      </c>
      <c r="I117" s="3" t="str">
        <f>+44 3403 69-4940</f>
        <v>#ERROR!</v>
      </c>
      <c r="J117" s="1" t="s">
        <v>544</v>
      </c>
      <c r="L117" s="1">
        <v>270.0</v>
      </c>
      <c r="M117" s="1">
        <v>10.0</v>
      </c>
      <c r="N117" s="3" t="str">
        <f>+44 3403 69-4940</f>
        <v>#ERROR!</v>
      </c>
    </row>
    <row r="118">
      <c r="A118" s="1">
        <v>121.0</v>
      </c>
      <c r="B118" s="1">
        <v>2.2562361E7</v>
      </c>
      <c r="C118" s="1" t="s">
        <v>6</v>
      </c>
      <c r="D118" s="1" t="s">
        <v>545</v>
      </c>
      <c r="E118" s="1" t="s">
        <v>546</v>
      </c>
      <c r="F118" s="2">
        <v>26312.0</v>
      </c>
      <c r="H118" s="1" t="s">
        <v>547</v>
      </c>
      <c r="I118" s="3" t="str">
        <f>+44 3491 48-4396</f>
        <v>#ERROR!</v>
      </c>
      <c r="J118" s="1" t="s">
        <v>548</v>
      </c>
      <c r="L118" s="1">
        <v>346.0</v>
      </c>
      <c r="M118" s="1">
        <v>10.0</v>
      </c>
      <c r="N118" s="3" t="str">
        <f>+44 3491 48-4396</f>
        <v>#ERROR!</v>
      </c>
    </row>
    <row r="119">
      <c r="A119" s="1">
        <v>122.0</v>
      </c>
      <c r="B119" s="1">
        <v>2.3286521E7</v>
      </c>
      <c r="C119" s="1" t="s">
        <v>6</v>
      </c>
      <c r="D119" s="1" t="s">
        <v>549</v>
      </c>
      <c r="E119" s="1" t="s">
        <v>550</v>
      </c>
      <c r="F119" s="2">
        <v>26615.0</v>
      </c>
      <c r="G119" s="1" t="s">
        <v>202</v>
      </c>
      <c r="H119" s="1" t="s">
        <v>551</v>
      </c>
      <c r="I119" s="3" t="str">
        <f>+44 3491 69-8340</f>
        <v>#ERROR!</v>
      </c>
      <c r="J119" s="1" t="s">
        <v>552</v>
      </c>
      <c r="L119" s="1">
        <v>346.0</v>
      </c>
      <c r="M119" s="1">
        <v>10.0</v>
      </c>
      <c r="N119" s="3" t="str">
        <f>+44 3491 69-8340</f>
        <v>#ERROR!</v>
      </c>
    </row>
    <row r="120">
      <c r="A120" s="1">
        <v>123.0</v>
      </c>
      <c r="B120" s="1">
        <v>2.6171122E7</v>
      </c>
      <c r="C120" s="1" t="s">
        <v>6</v>
      </c>
      <c r="D120" s="1" t="s">
        <v>553</v>
      </c>
      <c r="E120" s="1" t="s">
        <v>554</v>
      </c>
      <c r="F120" s="2">
        <v>28184.0</v>
      </c>
      <c r="G120" s="1" t="s">
        <v>555</v>
      </c>
      <c r="H120" s="1" t="s">
        <v>556</v>
      </c>
      <c r="I120" s="3" t="str">
        <f>+44 341 641-9340</f>
        <v>#ERROR!</v>
      </c>
      <c r="J120" s="1" t="s">
        <v>221</v>
      </c>
      <c r="L120" s="1">
        <v>270.0</v>
      </c>
      <c r="M120" s="1">
        <v>10.0</v>
      </c>
      <c r="N120" s="3" t="str">
        <f>+44 341 641-9340</f>
        <v>#ERROR!</v>
      </c>
    </row>
    <row r="121">
      <c r="A121" s="1">
        <v>124.0</v>
      </c>
      <c r="B121" s="1">
        <v>3.6906793E7</v>
      </c>
      <c r="C121" s="1" t="s">
        <v>6</v>
      </c>
      <c r="D121" s="1" t="s">
        <v>557</v>
      </c>
      <c r="E121" s="1" t="s">
        <v>125</v>
      </c>
      <c r="F121" s="2">
        <v>33609.0</v>
      </c>
      <c r="H121" s="1" t="s">
        <v>558</v>
      </c>
      <c r="I121" s="3" t="str">
        <f>+44 341 303-8919</f>
        <v>#ERROR!</v>
      </c>
      <c r="J121" s="1" t="s">
        <v>199</v>
      </c>
      <c r="L121" s="1">
        <v>270.0</v>
      </c>
      <c r="M121" s="1">
        <v>10.0</v>
      </c>
      <c r="N121" s="3" t="str">
        <f>+44 341 303-8919</f>
        <v>#ERROR!</v>
      </c>
    </row>
    <row r="122">
      <c r="A122" s="1">
        <v>125.0</v>
      </c>
      <c r="B122" s="1">
        <v>1.8700629E7</v>
      </c>
      <c r="C122" s="1" t="s">
        <v>6</v>
      </c>
      <c r="D122" s="1" t="s">
        <v>396</v>
      </c>
      <c r="E122" s="1" t="s">
        <v>559</v>
      </c>
      <c r="F122" s="2">
        <v>24739.0</v>
      </c>
      <c r="G122" s="1" t="s">
        <v>560</v>
      </c>
      <c r="H122" s="1" t="s">
        <v>561</v>
      </c>
      <c r="I122" s="3" t="str">
        <f>+44 341 334-4993</f>
        <v>#ERROR!</v>
      </c>
      <c r="J122" s="1" t="s">
        <v>204</v>
      </c>
      <c r="L122" s="1">
        <v>270.0</v>
      </c>
      <c r="M122" s="1">
        <v>10.0</v>
      </c>
      <c r="N122" s="3" t="str">
        <f>+44 341 334-4993</f>
        <v>#ERROR!</v>
      </c>
    </row>
    <row r="123">
      <c r="A123" s="1">
        <v>126.0</v>
      </c>
      <c r="B123" s="1">
        <v>3.3963865E7</v>
      </c>
      <c r="C123" s="1" t="s">
        <v>6</v>
      </c>
      <c r="D123" s="1" t="s">
        <v>562</v>
      </c>
      <c r="E123" s="1" t="s">
        <v>563</v>
      </c>
      <c r="F123" s="2">
        <v>32499.0</v>
      </c>
      <c r="H123" s="1" t="s">
        <v>564</v>
      </c>
      <c r="I123" s="3" t="str">
        <f>+44 3491 48-0941</f>
        <v>#ERROR!</v>
      </c>
      <c r="J123" s="1" t="s">
        <v>163</v>
      </c>
      <c r="L123" s="1">
        <v>346.0</v>
      </c>
      <c r="M123" s="1">
        <v>10.0</v>
      </c>
      <c r="N123" s="3" t="str">
        <f>+44 3491 48-0941</f>
        <v>#ERROR!</v>
      </c>
    </row>
    <row r="124">
      <c r="A124" s="1">
        <v>127.0</v>
      </c>
      <c r="B124" s="1">
        <v>1.498081E7</v>
      </c>
      <c r="C124" s="1" t="s">
        <v>7</v>
      </c>
      <c r="D124" s="1" t="s">
        <v>565</v>
      </c>
      <c r="E124" s="1" t="s">
        <v>566</v>
      </c>
      <c r="F124" s="2">
        <v>22841.0</v>
      </c>
      <c r="G124" s="1" t="s">
        <v>567</v>
      </c>
      <c r="H124" s="1" t="s">
        <v>568</v>
      </c>
      <c r="I124" s="3" t="str">
        <f>+44 3491 41-9891</f>
        <v>#ERROR!</v>
      </c>
      <c r="J124" s="1" t="s">
        <v>237</v>
      </c>
      <c r="L124" s="1">
        <v>346.0</v>
      </c>
      <c r="M124" s="1">
        <v>10.0</v>
      </c>
      <c r="N124" s="3" t="str">
        <f>+44 3491 41-9891</f>
        <v>#ERROR!</v>
      </c>
    </row>
    <row r="125">
      <c r="A125" s="1">
        <v>128.0</v>
      </c>
      <c r="B125" s="1">
        <v>2.3666229E7</v>
      </c>
      <c r="C125" s="1" t="s">
        <v>6</v>
      </c>
      <c r="D125" s="1" t="s">
        <v>569</v>
      </c>
      <c r="E125" s="1" t="s">
        <v>570</v>
      </c>
      <c r="F125" s="2">
        <v>26890.0</v>
      </c>
      <c r="G125" s="1" t="s">
        <v>431</v>
      </c>
      <c r="H125" s="1" t="s">
        <v>571</v>
      </c>
      <c r="I125" s="3" t="str">
        <f>+44 3491 31-4348</f>
        <v>#ERROR!</v>
      </c>
      <c r="J125" s="1" t="s">
        <v>572</v>
      </c>
      <c r="L125" s="1">
        <v>26474.0</v>
      </c>
      <c r="M125" s="1">
        <v>10.0</v>
      </c>
      <c r="N125" s="3" t="str">
        <f>+44 3491 31-4348</f>
        <v>#ERROR!</v>
      </c>
    </row>
    <row r="126">
      <c r="A126" s="1">
        <v>129.0</v>
      </c>
      <c r="B126" s="1">
        <v>2.6746694E7</v>
      </c>
      <c r="C126" s="1" t="s">
        <v>7</v>
      </c>
      <c r="D126" s="1" t="s">
        <v>573</v>
      </c>
      <c r="E126" s="1" t="s">
        <v>574</v>
      </c>
      <c r="F126" s="2">
        <v>28674.0</v>
      </c>
      <c r="H126" s="1" t="s">
        <v>512</v>
      </c>
      <c r="I126" s="3" t="str">
        <f>+44 341 693-6484</f>
        <v>#ERROR!</v>
      </c>
      <c r="J126" s="1" t="s">
        <v>575</v>
      </c>
      <c r="L126" s="1">
        <v>270.0</v>
      </c>
      <c r="M126" s="1">
        <v>10.0</v>
      </c>
      <c r="N126" s="3" t="str">
        <f>+44 341 693-6484</f>
        <v>#ERROR!</v>
      </c>
    </row>
    <row r="127">
      <c r="A127" s="1">
        <v>130.0</v>
      </c>
      <c r="B127" s="1">
        <v>2.8220945E7</v>
      </c>
      <c r="C127" s="1" t="s">
        <v>6</v>
      </c>
      <c r="D127" s="1" t="s">
        <v>576</v>
      </c>
      <c r="E127" s="1" t="s">
        <v>577</v>
      </c>
      <c r="F127" s="2">
        <v>29260.0</v>
      </c>
      <c r="G127" s="1" t="s">
        <v>578</v>
      </c>
      <c r="H127" s="1" t="s">
        <v>579</v>
      </c>
      <c r="I127" s="3" t="str">
        <f>+44 341 646-1944</f>
        <v>#ERROR!</v>
      </c>
      <c r="J127" s="1" t="s">
        <v>229</v>
      </c>
      <c r="L127" s="1">
        <v>307.0</v>
      </c>
      <c r="M127" s="1">
        <v>10.0</v>
      </c>
      <c r="N127" s="3" t="str">
        <f>+44 341 646-1944</f>
        <v>#ERROR!</v>
      </c>
    </row>
    <row r="128">
      <c r="A128" s="1">
        <v>131.0</v>
      </c>
      <c r="B128" s="1">
        <v>3.7875022E7</v>
      </c>
      <c r="C128" s="1" t="s">
        <v>7</v>
      </c>
      <c r="D128" s="1" t="s">
        <v>580</v>
      </c>
      <c r="E128" s="1" t="s">
        <v>581</v>
      </c>
      <c r="F128" s="2">
        <v>34064.0</v>
      </c>
      <c r="H128" s="1" t="s">
        <v>582</v>
      </c>
      <c r="I128" s="3" t="str">
        <f>+44 333 449-3944</f>
        <v>#ERROR!</v>
      </c>
      <c r="J128" s="1" t="s">
        <v>583</v>
      </c>
      <c r="L128" s="1">
        <v>184.0</v>
      </c>
      <c r="M128" s="1">
        <v>10.0</v>
      </c>
      <c r="N128" s="3" t="str">
        <f>+44 333 449-3944</f>
        <v>#ERROR!</v>
      </c>
    </row>
    <row r="129">
      <c r="A129" s="1">
        <v>132.0</v>
      </c>
      <c r="B129" s="1">
        <v>2.9675922E7</v>
      </c>
      <c r="C129" s="1" t="s">
        <v>6</v>
      </c>
      <c r="D129" s="1" t="s">
        <v>549</v>
      </c>
      <c r="E129" s="1" t="s">
        <v>584</v>
      </c>
      <c r="F129" s="2">
        <v>29959.0</v>
      </c>
      <c r="G129" s="1" t="s">
        <v>585</v>
      </c>
      <c r="H129" s="1" t="s">
        <v>155</v>
      </c>
      <c r="I129" s="3" t="str">
        <f>+44 333 499-9693</f>
        <v>#ERROR!</v>
      </c>
      <c r="J129" s="1" t="s">
        <v>572</v>
      </c>
      <c r="L129" s="1">
        <v>184.0</v>
      </c>
      <c r="M129" s="1">
        <v>10.0</v>
      </c>
      <c r="N129" s="3" t="str">
        <f>+44 333 499-9693</f>
        <v>#ERROR!</v>
      </c>
    </row>
    <row r="130">
      <c r="A130" s="1">
        <v>133.0</v>
      </c>
      <c r="B130" s="1">
        <v>2.2231516E7</v>
      </c>
      <c r="C130" s="1" t="s">
        <v>7</v>
      </c>
      <c r="D130" s="1" t="s">
        <v>586</v>
      </c>
      <c r="E130" s="1" t="s">
        <v>587</v>
      </c>
      <c r="F130" s="2">
        <v>26263.0</v>
      </c>
      <c r="G130" s="1" t="s">
        <v>588</v>
      </c>
      <c r="H130" s="1" t="s">
        <v>589</v>
      </c>
      <c r="I130" s="3" t="str">
        <f>+44 341 363-8348</f>
        <v>#ERROR!</v>
      </c>
      <c r="J130" s="1" t="s">
        <v>237</v>
      </c>
      <c r="L130" s="1">
        <v>54040.0</v>
      </c>
      <c r="M130" s="1">
        <v>10.0</v>
      </c>
      <c r="N130" s="3" t="str">
        <f>+44 341 363-8348</f>
        <v>#ERROR!</v>
      </c>
    </row>
    <row r="131">
      <c r="A131" s="1">
        <v>134.0</v>
      </c>
      <c r="B131" s="1">
        <v>2.1866198E7</v>
      </c>
      <c r="C131" s="1" t="s">
        <v>7</v>
      </c>
      <c r="D131" s="1" t="s">
        <v>590</v>
      </c>
      <c r="E131" s="1" t="s">
        <v>591</v>
      </c>
      <c r="F131" s="2">
        <v>25964.0</v>
      </c>
      <c r="H131" s="1" t="s">
        <v>592</v>
      </c>
      <c r="I131" s="3" t="str">
        <f>+44 3491 49-0939</f>
        <v>#ERROR!</v>
      </c>
      <c r="J131" s="1" t="s">
        <v>290</v>
      </c>
      <c r="L131" s="1">
        <v>346.0</v>
      </c>
      <c r="M131" s="1">
        <v>10.0</v>
      </c>
      <c r="N131" s="3" t="str">
        <f>+44 3491 49-0939</f>
        <v>#ERROR!</v>
      </c>
    </row>
    <row r="132">
      <c r="A132" s="1">
        <v>135.0</v>
      </c>
      <c r="B132" s="1">
        <v>2.0576318E7</v>
      </c>
      <c r="C132" s="1" t="s">
        <v>6</v>
      </c>
      <c r="D132" s="1" t="s">
        <v>593</v>
      </c>
      <c r="E132" s="1" t="s">
        <v>594</v>
      </c>
      <c r="F132" s="2">
        <v>25033.0</v>
      </c>
      <c r="G132" s="1" t="s">
        <v>139</v>
      </c>
      <c r="H132" s="1" t="s">
        <v>595</v>
      </c>
      <c r="I132" s="3" t="str">
        <f>+44 9 341 643-4034</f>
        <v>#ERROR!</v>
      </c>
      <c r="J132" s="1" t="s">
        <v>596</v>
      </c>
      <c r="L132" s="1">
        <v>270.0</v>
      </c>
      <c r="M132" s="1">
        <v>10.0</v>
      </c>
      <c r="N132" s="3" t="str">
        <f>+44 9 341 643-4034</f>
        <v>#ERROR!</v>
      </c>
    </row>
    <row r="133">
      <c r="A133" s="1">
        <v>136.0</v>
      </c>
      <c r="B133" s="1">
        <v>3.0829471E7</v>
      </c>
      <c r="C133" s="1" t="s">
        <v>7</v>
      </c>
      <c r="D133" s="1" t="s">
        <v>597</v>
      </c>
      <c r="E133" s="1" t="s">
        <v>598</v>
      </c>
      <c r="F133" s="2">
        <v>30715.0</v>
      </c>
      <c r="H133" s="1" t="s">
        <v>599</v>
      </c>
      <c r="I133" s="3" t="str">
        <f>+44 341 381-6134</f>
        <v>#ERROR!</v>
      </c>
      <c r="J133" s="1" t="s">
        <v>293</v>
      </c>
      <c r="L133" s="1">
        <v>345.0</v>
      </c>
      <c r="M133" s="1">
        <v>10.0</v>
      </c>
      <c r="N133" s="3" t="str">
        <f>+44 341 381-6134</f>
        <v>#ERROR!</v>
      </c>
    </row>
    <row r="134">
      <c r="A134" s="1">
        <v>137.0</v>
      </c>
      <c r="B134" s="1">
        <v>4.501351E7</v>
      </c>
      <c r="C134" s="1" t="s">
        <v>7</v>
      </c>
      <c r="D134" s="1" t="s">
        <v>334</v>
      </c>
      <c r="E134" s="1" t="s">
        <v>600</v>
      </c>
      <c r="F134" s="2">
        <v>38024.0</v>
      </c>
      <c r="H134" s="1" t="s">
        <v>601</v>
      </c>
      <c r="I134" s="3" t="str">
        <f>+44 341 310-6933</f>
        <v>#ERROR!</v>
      </c>
      <c r="J134" s="1" t="s">
        <v>602</v>
      </c>
      <c r="L134" s="1">
        <v>345.0</v>
      </c>
      <c r="M134" s="1">
        <v>10.0</v>
      </c>
      <c r="N134" s="3" t="str">
        <f>+44 341 310-6933</f>
        <v>#ERROR!</v>
      </c>
    </row>
    <row r="135">
      <c r="A135" s="1">
        <v>138.0</v>
      </c>
      <c r="B135" s="1">
        <v>3.0863083E7</v>
      </c>
      <c r="C135" s="1" t="s">
        <v>7</v>
      </c>
      <c r="D135" s="1" t="s">
        <v>159</v>
      </c>
      <c r="E135" s="1" t="s">
        <v>603</v>
      </c>
      <c r="F135" s="2">
        <v>30786.0</v>
      </c>
      <c r="H135" s="1" t="s">
        <v>604</v>
      </c>
      <c r="I135" s="3" t="str">
        <f>+44 3409 40-9644</f>
        <v>#ERROR!</v>
      </c>
      <c r="J135" s="1" t="s">
        <v>199</v>
      </c>
      <c r="L135" s="1">
        <v>54074.0</v>
      </c>
      <c r="M135" s="1">
        <v>10.0</v>
      </c>
      <c r="N135" s="3" t="str">
        <f>+44 3409 40-9644</f>
        <v>#ERROR!</v>
      </c>
    </row>
    <row r="136">
      <c r="A136" s="1">
        <v>139.0</v>
      </c>
      <c r="B136" s="1">
        <v>1.7911473E7</v>
      </c>
      <c r="C136" s="1" t="s">
        <v>7</v>
      </c>
      <c r="D136" s="1" t="s">
        <v>321</v>
      </c>
      <c r="E136" s="1" t="s">
        <v>605</v>
      </c>
      <c r="F136" s="2">
        <v>24425.0</v>
      </c>
      <c r="G136" s="1" t="s">
        <v>139</v>
      </c>
      <c r="H136" s="1" t="s">
        <v>606</v>
      </c>
      <c r="I136" s="3" t="str">
        <f>+44 341 466-8446</f>
        <v>#ERROR!</v>
      </c>
      <c r="J136" s="1" t="s">
        <v>221</v>
      </c>
      <c r="L136" s="1">
        <v>270.0</v>
      </c>
      <c r="M136" s="1">
        <v>10.0</v>
      </c>
      <c r="N136" s="3" t="str">
        <f>+44 341 466-8446</f>
        <v>#ERROR!</v>
      </c>
    </row>
    <row r="137">
      <c r="A137" s="1">
        <v>140.0</v>
      </c>
      <c r="B137" s="1">
        <v>2.4482645E7</v>
      </c>
      <c r="C137" s="1" t="s">
        <v>7</v>
      </c>
      <c r="D137" s="1" t="s">
        <v>404</v>
      </c>
      <c r="E137" s="1" t="s">
        <v>607</v>
      </c>
      <c r="F137" s="2">
        <v>27451.0</v>
      </c>
      <c r="G137" s="1" t="s">
        <v>202</v>
      </c>
      <c r="H137" s="1" t="s">
        <v>608</v>
      </c>
      <c r="I137" s="3" t="str">
        <f>+44 341 644-9809</f>
        <v>#ERROR!</v>
      </c>
      <c r="J137" s="1" t="s">
        <v>237</v>
      </c>
      <c r="L137" s="1">
        <v>270.0</v>
      </c>
      <c r="M137" s="1">
        <v>10.0</v>
      </c>
      <c r="N137" s="3" t="str">
        <f>+44 341 644-9809</f>
        <v>#ERROR!</v>
      </c>
    </row>
    <row r="138">
      <c r="A138" s="1">
        <v>141.0</v>
      </c>
      <c r="B138" s="1">
        <v>1.693268E7</v>
      </c>
      <c r="C138" s="1" t="s">
        <v>7</v>
      </c>
      <c r="D138" s="1" t="s">
        <v>404</v>
      </c>
      <c r="E138" s="1" t="s">
        <v>609</v>
      </c>
      <c r="F138" s="2">
        <v>23556.0</v>
      </c>
      <c r="G138" s="1" t="s">
        <v>610</v>
      </c>
      <c r="H138" s="1" t="s">
        <v>611</v>
      </c>
      <c r="I138" s="3" t="str">
        <f>+44 3466 40-4194</f>
        <v>#ERROR!</v>
      </c>
      <c r="J138" s="1" t="s">
        <v>612</v>
      </c>
      <c r="L138" s="1">
        <v>26516.0</v>
      </c>
      <c r="M138" s="1">
        <v>10.0</v>
      </c>
      <c r="N138" s="3" t="str">
        <f>+44 3466 40-4194</f>
        <v>#ERROR!</v>
      </c>
    </row>
    <row r="139">
      <c r="A139" s="1">
        <v>142.0</v>
      </c>
      <c r="B139" s="1">
        <v>3.270104E7</v>
      </c>
      <c r="C139" s="1" t="s">
        <v>7</v>
      </c>
      <c r="D139" s="1" t="s">
        <v>613</v>
      </c>
      <c r="E139" s="1" t="s">
        <v>614</v>
      </c>
      <c r="F139" s="2">
        <v>31701.0</v>
      </c>
      <c r="G139" s="1" t="s">
        <v>202</v>
      </c>
      <c r="H139" s="1" t="s">
        <v>615</v>
      </c>
      <c r="I139" s="3" t="str">
        <f>+44 341 434-3036</f>
        <v>#ERROR!</v>
      </c>
      <c r="J139" s="1" t="s">
        <v>407</v>
      </c>
      <c r="L139" s="1">
        <v>270.0</v>
      </c>
      <c r="M139" s="1">
        <v>10.0</v>
      </c>
      <c r="N139" s="3" t="str">
        <f>+44 341 434-3036</f>
        <v>#ERROR!</v>
      </c>
    </row>
    <row r="140">
      <c r="A140" s="1">
        <v>143.0</v>
      </c>
      <c r="B140" s="1">
        <v>2.4163828E7</v>
      </c>
      <c r="C140" s="1" t="s">
        <v>7</v>
      </c>
      <c r="D140" s="1" t="s">
        <v>616</v>
      </c>
      <c r="E140" s="1" t="s">
        <v>617</v>
      </c>
      <c r="F140" s="2">
        <v>27033.0</v>
      </c>
      <c r="H140" s="1" t="s">
        <v>618</v>
      </c>
      <c r="I140" s="3" t="str">
        <f>+44 341 489-3943</f>
        <v>#ERROR!</v>
      </c>
      <c r="J140" s="1" t="s">
        <v>290</v>
      </c>
      <c r="L140" s="1">
        <v>270.0</v>
      </c>
      <c r="M140" s="1">
        <v>10.0</v>
      </c>
      <c r="N140" s="3" t="str">
        <f>+44 341 489-3943</f>
        <v>#ERROR!</v>
      </c>
    </row>
    <row r="141">
      <c r="A141" s="1">
        <v>144.0</v>
      </c>
      <c r="B141" s="1">
        <v>2.6845593E7</v>
      </c>
      <c r="C141" s="1" t="s">
        <v>7</v>
      </c>
      <c r="D141" s="1" t="s">
        <v>619</v>
      </c>
      <c r="E141" s="1" t="s">
        <v>620</v>
      </c>
      <c r="F141" s="2">
        <v>28446.0</v>
      </c>
      <c r="H141" s="1" t="s">
        <v>262</v>
      </c>
      <c r="I141" s="3" t="str">
        <f>+44 341 449-4944</f>
        <v>#ERROR!</v>
      </c>
      <c r="J141" s="1" t="s">
        <v>407</v>
      </c>
      <c r="L141" s="1">
        <v>270.0</v>
      </c>
      <c r="M141" s="1">
        <v>10.0</v>
      </c>
      <c r="N141" s="3" t="str">
        <f>+44 341 449-4944</f>
        <v>#ERROR!</v>
      </c>
    </row>
    <row r="142">
      <c r="A142" s="1">
        <v>145.0</v>
      </c>
      <c r="B142" s="1">
        <v>1.2026047E7</v>
      </c>
      <c r="C142" s="1" t="s">
        <v>7</v>
      </c>
      <c r="D142" s="1" t="s">
        <v>621</v>
      </c>
      <c r="E142" s="1" t="s">
        <v>304</v>
      </c>
      <c r="F142" s="2">
        <v>20272.0</v>
      </c>
      <c r="H142" s="1" t="s">
        <v>622</v>
      </c>
      <c r="I142" s="3" t="str">
        <f>+44 11 4909-8141</f>
        <v>#ERROR!</v>
      </c>
      <c r="J142" s="1" t="s">
        <v>623</v>
      </c>
      <c r="L142" s="1">
        <v>211.0</v>
      </c>
      <c r="M142" s="1">
        <v>10.0</v>
      </c>
      <c r="N142" s="3" t="str">
        <f>+44 11 4909-8141</f>
        <v>#ERROR!</v>
      </c>
    </row>
    <row r="143">
      <c r="A143" s="1">
        <v>146.0</v>
      </c>
      <c r="B143" s="1">
        <v>3.3741785E7</v>
      </c>
      <c r="C143" s="1" t="s">
        <v>6</v>
      </c>
      <c r="D143" s="1" t="s">
        <v>624</v>
      </c>
      <c r="E143" s="1" t="s">
        <v>625</v>
      </c>
      <c r="F143" s="2">
        <v>32180.0</v>
      </c>
      <c r="G143" s="1" t="s">
        <v>578</v>
      </c>
      <c r="H143" s="1" t="s">
        <v>626</v>
      </c>
      <c r="I143" s="3" t="str">
        <f>+44 341 444-3099</f>
        <v>#ERROR!</v>
      </c>
      <c r="J143" s="1" t="s">
        <v>229</v>
      </c>
      <c r="L143" s="1">
        <v>307.0</v>
      </c>
      <c r="M143" s="1">
        <v>10.0</v>
      </c>
      <c r="N143" s="3" t="str">
        <f>+44 341 444-3099</f>
        <v>#ERROR!</v>
      </c>
    </row>
    <row r="144">
      <c r="A144" s="1">
        <v>147.0</v>
      </c>
      <c r="B144" s="1">
        <v>2.8292366E7</v>
      </c>
      <c r="C144" s="1" t="s">
        <v>7</v>
      </c>
      <c r="D144" s="1" t="s">
        <v>627</v>
      </c>
      <c r="E144" s="1" t="s">
        <v>628</v>
      </c>
      <c r="F144" s="2">
        <v>29211.0</v>
      </c>
      <c r="H144" s="1" t="s">
        <v>629</v>
      </c>
      <c r="I144" s="3" t="str">
        <f>+44 341 694-0484</f>
        <v>#ERROR!</v>
      </c>
      <c r="J144" s="1" t="s">
        <v>225</v>
      </c>
      <c r="L144" s="1">
        <v>270.0</v>
      </c>
      <c r="M144" s="1">
        <v>10.0</v>
      </c>
      <c r="N144" s="3" t="str">
        <f>+44 341 694-0484</f>
        <v>#ERROR!</v>
      </c>
    </row>
    <row r="145">
      <c r="A145" s="1">
        <v>148.0</v>
      </c>
      <c r="B145" s="1">
        <v>2.7436104E7</v>
      </c>
      <c r="C145" s="1" t="s">
        <v>7</v>
      </c>
      <c r="D145" s="1" t="s">
        <v>630</v>
      </c>
      <c r="E145" s="1" t="s">
        <v>631</v>
      </c>
      <c r="F145" s="2">
        <v>28842.0</v>
      </c>
      <c r="G145" s="1" t="s">
        <v>632</v>
      </c>
      <c r="H145" s="1" t="s">
        <v>633</v>
      </c>
      <c r="I145" s="3" t="str">
        <f>+44 333 499-3099</f>
        <v>#ERROR!</v>
      </c>
      <c r="J145" s="1" t="s">
        <v>399</v>
      </c>
      <c r="L145" s="1">
        <v>184.0</v>
      </c>
      <c r="M145" s="1">
        <v>10.0</v>
      </c>
      <c r="N145" s="3" t="str">
        <f>+44 333 499-3099</f>
        <v>#ERROR!</v>
      </c>
    </row>
    <row r="146">
      <c r="A146" s="1">
        <v>149.0</v>
      </c>
      <c r="B146" s="1">
        <v>1.746924E7</v>
      </c>
      <c r="C146" s="1" t="s">
        <v>6</v>
      </c>
      <c r="D146" s="1" t="s">
        <v>634</v>
      </c>
      <c r="E146" s="1" t="s">
        <v>635</v>
      </c>
      <c r="F146" s="2">
        <v>23685.0</v>
      </c>
      <c r="H146" s="1" t="s">
        <v>636</v>
      </c>
      <c r="I146" s="3" t="str">
        <f>+44 341 314-8930</f>
        <v>#ERROR!</v>
      </c>
      <c r="J146" s="1" t="s">
        <v>637</v>
      </c>
      <c r="L146" s="1">
        <v>270.0</v>
      </c>
      <c r="M146" s="1">
        <v>10.0</v>
      </c>
      <c r="N146" s="3" t="str">
        <f>+44 341 314-8930</f>
        <v>#ERROR!</v>
      </c>
    </row>
    <row r="147">
      <c r="A147" s="1">
        <v>150.0</v>
      </c>
      <c r="B147" s="1">
        <v>3.1983765E7</v>
      </c>
      <c r="C147" s="1" t="s">
        <v>7</v>
      </c>
      <c r="D147" s="1" t="s">
        <v>638</v>
      </c>
      <c r="E147" s="1" t="s">
        <v>639</v>
      </c>
      <c r="F147" s="2">
        <v>31314.0</v>
      </c>
      <c r="H147" s="1" t="s">
        <v>640</v>
      </c>
      <c r="I147" s="3" t="str">
        <f>+44 341 339-3401</f>
        <v>#ERROR!</v>
      </c>
      <c r="J147" s="1" t="s">
        <v>237</v>
      </c>
      <c r="L147" s="1">
        <v>270.0</v>
      </c>
      <c r="M147" s="1">
        <v>10.0</v>
      </c>
      <c r="N147" s="3" t="str">
        <f>+44 341 339-3401</f>
        <v>#ERROR!</v>
      </c>
    </row>
    <row r="148">
      <c r="A148" s="1">
        <v>151.0</v>
      </c>
      <c r="B148" s="1">
        <v>3.7698737E7</v>
      </c>
      <c r="C148" s="1" t="s">
        <v>7</v>
      </c>
      <c r="D148" s="1" t="s">
        <v>641</v>
      </c>
      <c r="E148" s="1" t="s">
        <v>642</v>
      </c>
      <c r="F148" s="2">
        <v>34311.0</v>
      </c>
      <c r="H148" s="1" t="s">
        <v>643</v>
      </c>
      <c r="I148" s="3" t="str">
        <f>+44 336 403-4498</f>
        <v>#ERROR!</v>
      </c>
      <c r="J148" s="1" t="s">
        <v>644</v>
      </c>
      <c r="L148" s="1">
        <v>270.0</v>
      </c>
      <c r="M148" s="1">
        <v>10.0</v>
      </c>
      <c r="N148" s="3" t="str">
        <f>+44 336 403-4498</f>
        <v>#ERROR!</v>
      </c>
    </row>
    <row r="149">
      <c r="A149" s="1">
        <v>152.0</v>
      </c>
      <c r="B149" s="1">
        <v>2.8309517E7</v>
      </c>
      <c r="C149" s="1" t="s">
        <v>7</v>
      </c>
      <c r="D149" s="1" t="s">
        <v>586</v>
      </c>
      <c r="E149" s="1" t="s">
        <v>645</v>
      </c>
      <c r="F149" s="2">
        <v>29368.0</v>
      </c>
      <c r="G149" s="1" t="s">
        <v>431</v>
      </c>
      <c r="H149" s="1" t="s">
        <v>646</v>
      </c>
      <c r="I149" s="3" t="str">
        <f>+44 341 693-9949</f>
        <v>#ERROR!</v>
      </c>
      <c r="J149" s="1" t="s">
        <v>237</v>
      </c>
      <c r="L149" s="1">
        <v>270.0</v>
      </c>
      <c r="M149" s="1">
        <v>10.0</v>
      </c>
      <c r="N149" s="3" t="str">
        <f>+44 341 693-9949</f>
        <v>#ERROR!</v>
      </c>
    </row>
    <row r="150">
      <c r="A150" s="1">
        <v>153.0</v>
      </c>
      <c r="B150" s="1">
        <v>2.0837578E7</v>
      </c>
      <c r="C150" s="1" t="s">
        <v>7</v>
      </c>
      <c r="D150" s="1" t="s">
        <v>647</v>
      </c>
      <c r="E150" s="1" t="s">
        <v>648</v>
      </c>
      <c r="F150" s="2">
        <v>25439.0</v>
      </c>
      <c r="H150" s="1" t="s">
        <v>649</v>
      </c>
      <c r="I150" s="3" t="str">
        <f>+44 341 393-9493</f>
        <v>#ERROR!</v>
      </c>
      <c r="J150" s="1" t="s">
        <v>650</v>
      </c>
      <c r="L150" s="1">
        <v>270.0</v>
      </c>
      <c r="M150" s="1">
        <v>10.0</v>
      </c>
      <c r="N150" s="3" t="str">
        <f>+44 341 393-9493</f>
        <v>#ERROR!</v>
      </c>
    </row>
    <row r="151">
      <c r="A151" s="1">
        <v>154.0</v>
      </c>
      <c r="B151" s="1">
        <v>2.4188101E7</v>
      </c>
      <c r="C151" s="1" t="s">
        <v>7</v>
      </c>
      <c r="D151" s="1" t="s">
        <v>651</v>
      </c>
      <c r="E151" s="1" t="s">
        <v>652</v>
      </c>
      <c r="F151" s="2">
        <v>27203.0</v>
      </c>
      <c r="G151" s="1" t="s">
        <v>202</v>
      </c>
      <c r="H151" s="1" t="s">
        <v>653</v>
      </c>
      <c r="I151" s="3" t="str">
        <f>+44 336 433-0498</f>
        <v>#ERROR!</v>
      </c>
      <c r="J151" s="1" t="s">
        <v>654</v>
      </c>
      <c r="L151" s="1">
        <v>256.0</v>
      </c>
      <c r="M151" s="1">
        <v>10.0</v>
      </c>
      <c r="N151" s="3" t="str">
        <f>+44 336 433-0498</f>
        <v>#ERROR!</v>
      </c>
    </row>
    <row r="152">
      <c r="A152" s="1">
        <v>155.0</v>
      </c>
      <c r="B152" s="1">
        <v>2.0681918E7</v>
      </c>
      <c r="C152" s="1" t="s">
        <v>6</v>
      </c>
      <c r="D152" s="1" t="s">
        <v>655</v>
      </c>
      <c r="E152" s="1" t="s">
        <v>656</v>
      </c>
      <c r="F152" s="2">
        <v>24917.0</v>
      </c>
      <c r="H152" s="1" t="s">
        <v>514</v>
      </c>
      <c r="I152" s="3" t="str">
        <f>+44 341 460-3330</f>
        <v>#ERROR!</v>
      </c>
      <c r="J152" s="1" t="s">
        <v>399</v>
      </c>
      <c r="L152" s="1">
        <v>270.0</v>
      </c>
      <c r="M152" s="1">
        <v>10.0</v>
      </c>
      <c r="N152" s="3" t="str">
        <f>+44 341 460-3330</f>
        <v>#ERROR!</v>
      </c>
    </row>
    <row r="153">
      <c r="A153" s="1">
        <v>156.0</v>
      </c>
      <c r="B153" s="1">
        <v>2.8365326E7</v>
      </c>
      <c r="C153" s="1" t="s">
        <v>6</v>
      </c>
      <c r="D153" s="1" t="s">
        <v>657</v>
      </c>
      <c r="E153" s="1" t="s">
        <v>658</v>
      </c>
      <c r="F153" s="2">
        <v>29281.0</v>
      </c>
      <c r="G153" s="1" t="s">
        <v>659</v>
      </c>
      <c r="H153" s="1" t="s">
        <v>660</v>
      </c>
      <c r="I153" s="3" t="str">
        <f>+44 3496 48-3498</f>
        <v>#ERROR!</v>
      </c>
      <c r="J153" s="1" t="s">
        <v>399</v>
      </c>
      <c r="L153" s="1">
        <v>54040.0</v>
      </c>
      <c r="M153" s="1">
        <v>10.0</v>
      </c>
      <c r="N153" s="3" t="str">
        <f>+44 3496 48-3498</f>
        <v>#ERROR!</v>
      </c>
    </row>
    <row r="154">
      <c r="A154" s="1">
        <v>157.0</v>
      </c>
      <c r="B154" s="1">
        <v>1.819144E7</v>
      </c>
      <c r="C154" s="1" t="s">
        <v>6</v>
      </c>
      <c r="D154" s="1" t="s">
        <v>396</v>
      </c>
      <c r="E154" s="1" t="s">
        <v>661</v>
      </c>
      <c r="F154" s="2">
        <v>24279.0</v>
      </c>
      <c r="G154" s="1" t="s">
        <v>662</v>
      </c>
      <c r="H154" s="1" t="s">
        <v>663</v>
      </c>
      <c r="I154" s="3" t="str">
        <f>+44 3496 69-9310</f>
        <v>#ERROR!</v>
      </c>
      <c r="J154" s="1" t="s">
        <v>664</v>
      </c>
      <c r="L154" s="1">
        <v>54040.0</v>
      </c>
      <c r="M154" s="1">
        <v>10.0</v>
      </c>
      <c r="N154" s="3" t="str">
        <f>+44 3496 69-9310</f>
        <v>#ERROR!</v>
      </c>
    </row>
    <row r="155">
      <c r="A155" s="1">
        <v>158.0</v>
      </c>
      <c r="B155" s="1">
        <v>2.9363232E7</v>
      </c>
      <c r="C155" s="1" t="s">
        <v>7</v>
      </c>
      <c r="D155" s="1" t="s">
        <v>665</v>
      </c>
      <c r="E155" s="1" t="s">
        <v>581</v>
      </c>
      <c r="F155" s="2">
        <v>29974.0</v>
      </c>
      <c r="H155" s="1" t="s">
        <v>666</v>
      </c>
      <c r="I155" s="3" t="str">
        <f>+44 341 643-0909</f>
        <v>#ERROR!</v>
      </c>
      <c r="J155" s="1" t="s">
        <v>237</v>
      </c>
      <c r="L155" s="1">
        <v>270.0</v>
      </c>
      <c r="M155" s="1">
        <v>10.0</v>
      </c>
      <c r="N155" s="3" t="str">
        <f>+44 341 643-0909</f>
        <v>#ERROR!</v>
      </c>
    </row>
    <row r="156">
      <c r="A156" s="1">
        <v>159.0</v>
      </c>
      <c r="B156" s="1">
        <v>1.8176086E7</v>
      </c>
      <c r="C156" s="1" t="s">
        <v>6</v>
      </c>
      <c r="D156" s="1" t="s">
        <v>667</v>
      </c>
      <c r="E156" s="1" t="s">
        <v>668</v>
      </c>
      <c r="F156" s="2">
        <v>24398.0</v>
      </c>
      <c r="H156" s="1" t="s">
        <v>669</v>
      </c>
      <c r="I156" s="3" t="str">
        <f>+44 341 668-3883</f>
        <v>#ERROR!</v>
      </c>
      <c r="J156" s="1" t="s">
        <v>237</v>
      </c>
      <c r="L156" s="1">
        <v>270.0</v>
      </c>
      <c r="M156" s="1">
        <v>10.0</v>
      </c>
      <c r="N156" s="3" t="str">
        <f>+44 341 668-3883</f>
        <v>#ERROR!</v>
      </c>
    </row>
    <row r="157">
      <c r="A157" s="1">
        <v>160.0</v>
      </c>
      <c r="B157" s="1">
        <v>2.6145801E7</v>
      </c>
      <c r="C157" s="1" t="s">
        <v>6</v>
      </c>
      <c r="D157" s="1" t="s">
        <v>670</v>
      </c>
      <c r="E157" s="1" t="s">
        <v>671</v>
      </c>
      <c r="F157" s="2">
        <v>28141.0</v>
      </c>
      <c r="G157" s="1" t="s">
        <v>202</v>
      </c>
      <c r="H157" s="1" t="s">
        <v>672</v>
      </c>
      <c r="I157" s="3" t="str">
        <f>+44 3496 40-8694</f>
        <v>#ERROR!</v>
      </c>
      <c r="J157" s="1" t="s">
        <v>202</v>
      </c>
      <c r="L157" s="1">
        <v>54040.0</v>
      </c>
      <c r="M157" s="1">
        <v>10.0</v>
      </c>
      <c r="N157" s="3" t="str">
        <f>+44 3496 40-8694</f>
        <v>#ERROR!</v>
      </c>
    </row>
    <row r="158">
      <c r="A158" s="1">
        <v>161.0</v>
      </c>
      <c r="B158" s="1">
        <v>2.9277569E7</v>
      </c>
      <c r="C158" s="1" t="s">
        <v>6</v>
      </c>
      <c r="D158" s="1" t="s">
        <v>673</v>
      </c>
      <c r="E158" s="1" t="s">
        <v>674</v>
      </c>
      <c r="F158" s="2">
        <v>29662.0</v>
      </c>
      <c r="H158" s="1" t="s">
        <v>675</v>
      </c>
      <c r="I158" s="3" t="str">
        <f>+44 341 486-9346</f>
        <v>#ERROR!</v>
      </c>
      <c r="J158" s="1" t="s">
        <v>676</v>
      </c>
      <c r="L158" s="1">
        <v>270.0</v>
      </c>
      <c r="M158" s="1">
        <v>10.0</v>
      </c>
      <c r="N158" s="3" t="str">
        <f>+44 341 486-9346</f>
        <v>#ERROR!</v>
      </c>
    </row>
    <row r="159">
      <c r="A159" s="1">
        <v>162.0</v>
      </c>
      <c r="B159" s="1">
        <v>2.5380495E7</v>
      </c>
      <c r="C159" s="1" t="s">
        <v>6</v>
      </c>
      <c r="D159" s="1" t="s">
        <v>124</v>
      </c>
      <c r="E159" s="1" t="s">
        <v>677</v>
      </c>
      <c r="F159" s="2">
        <v>27763.0</v>
      </c>
      <c r="G159" s="1" t="s">
        <v>678</v>
      </c>
      <c r="H159" s="1" t="s">
        <v>679</v>
      </c>
      <c r="I159" s="3" t="str">
        <f>+44 341 401-3948</f>
        <v>#ERROR!</v>
      </c>
      <c r="J159" s="1" t="s">
        <v>680</v>
      </c>
      <c r="L159" s="1">
        <v>270.0</v>
      </c>
      <c r="M159" s="1">
        <v>10.0</v>
      </c>
      <c r="N159" s="3" t="str">
        <f>+44 341 401-3948</f>
        <v>#ERROR!</v>
      </c>
    </row>
    <row r="160">
      <c r="A160" s="1">
        <v>163.0</v>
      </c>
      <c r="B160" s="1">
        <v>2.5344417E7</v>
      </c>
      <c r="C160" s="1" t="s">
        <v>7</v>
      </c>
      <c r="D160" s="1" t="s">
        <v>638</v>
      </c>
      <c r="E160" s="1" t="s">
        <v>681</v>
      </c>
      <c r="F160" s="2">
        <v>27789.0</v>
      </c>
      <c r="G160" s="1" t="s">
        <v>202</v>
      </c>
      <c r="H160" s="1" t="s">
        <v>682</v>
      </c>
      <c r="I160" s="3" t="str">
        <f>+44 3496 40-8694</f>
        <v>#ERROR!</v>
      </c>
      <c r="J160" s="1" t="s">
        <v>654</v>
      </c>
      <c r="L160" s="1">
        <v>54040.0</v>
      </c>
      <c r="M160" s="1">
        <v>10.0</v>
      </c>
      <c r="N160" s="3" t="str">
        <f>+44 3496 40-8694</f>
        <v>#ERROR!</v>
      </c>
    </row>
    <row r="161">
      <c r="A161" s="1">
        <v>164.0</v>
      </c>
      <c r="B161" s="1">
        <v>3.9259305E7</v>
      </c>
      <c r="C161" s="1" t="s">
        <v>7</v>
      </c>
      <c r="D161" s="1" t="s">
        <v>683</v>
      </c>
      <c r="E161" s="1" t="s">
        <v>684</v>
      </c>
      <c r="F161" s="2">
        <v>35090.0</v>
      </c>
      <c r="G161" s="1" t="s">
        <v>356</v>
      </c>
      <c r="H161" s="1" t="s">
        <v>685</v>
      </c>
      <c r="I161" s="3" t="str">
        <f>+44 344 409-4496</f>
        <v>#ERROR!</v>
      </c>
      <c r="J161" s="1" t="s">
        <v>686</v>
      </c>
      <c r="L161" s="1">
        <v>270.0</v>
      </c>
      <c r="M161" s="1">
        <v>10.0</v>
      </c>
      <c r="N161" s="3" t="str">
        <f>+44 344 409-4496</f>
        <v>#ERROR!</v>
      </c>
    </row>
    <row r="162">
      <c r="A162" s="1">
        <v>165.0</v>
      </c>
      <c r="B162" s="1">
        <v>3.28634E7</v>
      </c>
      <c r="C162" s="1" t="s">
        <v>7</v>
      </c>
      <c r="D162" s="1" t="s">
        <v>687</v>
      </c>
      <c r="E162" s="1" t="s">
        <v>688</v>
      </c>
      <c r="F162" s="2">
        <v>31776.0</v>
      </c>
      <c r="H162" s="1" t="s">
        <v>689</v>
      </c>
      <c r="I162" s="3" t="str">
        <f>+44 341 391-9638</f>
        <v>#ERROR!</v>
      </c>
      <c r="J162" s="1" t="s">
        <v>173</v>
      </c>
      <c r="L162" s="1">
        <v>270.0</v>
      </c>
      <c r="M162" s="1">
        <v>10.0</v>
      </c>
      <c r="N162" s="3" t="str">
        <f>+44 341 391-9638</f>
        <v>#ERROR!</v>
      </c>
    </row>
    <row r="163">
      <c r="A163" s="1">
        <v>166.0</v>
      </c>
      <c r="B163" s="1">
        <v>1.6423799E7</v>
      </c>
      <c r="C163" s="1" t="s">
        <v>6</v>
      </c>
      <c r="D163" s="1" t="s">
        <v>690</v>
      </c>
      <c r="E163" s="1" t="s">
        <v>691</v>
      </c>
      <c r="F163" s="2">
        <v>23255.0</v>
      </c>
      <c r="G163" s="1" t="s">
        <v>202</v>
      </c>
      <c r="H163" s="1" t="s">
        <v>692</v>
      </c>
      <c r="I163" s="3" t="str">
        <f>+44 341 349-4639</f>
        <v>#ERROR!</v>
      </c>
      <c r="J163" s="1" t="s">
        <v>693</v>
      </c>
      <c r="L163" s="1">
        <v>270.0</v>
      </c>
      <c r="M163" s="1">
        <v>10.0</v>
      </c>
      <c r="N163" s="3" t="str">
        <f>+44 341 349-4639</f>
        <v>#ERROR!</v>
      </c>
    </row>
    <row r="164">
      <c r="A164" s="1">
        <v>167.0</v>
      </c>
      <c r="B164" s="1">
        <v>1.6687442E7</v>
      </c>
      <c r="C164" s="1" t="s">
        <v>7</v>
      </c>
      <c r="D164" s="1" t="s">
        <v>694</v>
      </c>
      <c r="E164" s="1" t="s">
        <v>695</v>
      </c>
      <c r="F164" s="2">
        <v>23646.0</v>
      </c>
      <c r="G164" s="1" t="s">
        <v>139</v>
      </c>
      <c r="H164" s="1" t="s">
        <v>696</v>
      </c>
      <c r="I164" s="3" t="str">
        <f>+44 341 444-8883</f>
        <v>#ERROR!</v>
      </c>
      <c r="J164" s="1" t="s">
        <v>697</v>
      </c>
      <c r="L164" s="1">
        <v>286.0</v>
      </c>
      <c r="M164" s="1">
        <v>10.0</v>
      </c>
      <c r="N164" s="3" t="str">
        <f>+44 341 444-8883</f>
        <v>#ERROR!</v>
      </c>
    </row>
    <row r="165">
      <c r="A165" s="1">
        <v>168.0</v>
      </c>
      <c r="B165" s="1">
        <v>2.2897714E7</v>
      </c>
      <c r="C165" s="1" t="s">
        <v>7</v>
      </c>
      <c r="D165" s="1" t="s">
        <v>698</v>
      </c>
      <c r="E165" s="1" t="s">
        <v>699</v>
      </c>
      <c r="F165" s="2">
        <v>26458.0</v>
      </c>
      <c r="H165" s="1" t="s">
        <v>700</v>
      </c>
      <c r="I165" s="3" t="str">
        <f>+44 341 640-4463</f>
        <v>#ERROR!</v>
      </c>
      <c r="J165" s="1" t="s">
        <v>403</v>
      </c>
      <c r="L165" s="1">
        <v>286.0</v>
      </c>
      <c r="M165" s="1">
        <v>10.0</v>
      </c>
      <c r="N165" s="3" t="str">
        <f>+44 341 640-4463</f>
        <v>#ERROR!</v>
      </c>
    </row>
    <row r="166">
      <c r="A166" s="1">
        <v>169.0</v>
      </c>
      <c r="B166" s="1">
        <v>3.124125E7</v>
      </c>
      <c r="C166" s="1" t="s">
        <v>7</v>
      </c>
      <c r="D166" s="1" t="s">
        <v>701</v>
      </c>
      <c r="E166" s="1" t="s">
        <v>702</v>
      </c>
      <c r="F166" s="2">
        <v>30920.0</v>
      </c>
      <c r="H166" s="1" t="s">
        <v>703</v>
      </c>
      <c r="I166" s="3" t="str">
        <f>+44 341 443-3303</f>
        <v>#ERROR!</v>
      </c>
      <c r="J166" s="1" t="s">
        <v>403</v>
      </c>
      <c r="L166" s="1">
        <v>270.0</v>
      </c>
      <c r="M166" s="1">
        <v>10.0</v>
      </c>
      <c r="N166" s="3" t="str">
        <f>+44 341 443-3303</f>
        <v>#ERROR!</v>
      </c>
    </row>
    <row r="167">
      <c r="A167" s="1">
        <v>170.0</v>
      </c>
      <c r="B167" s="1">
        <v>1.4506123E7</v>
      </c>
      <c r="C167" s="1" t="s">
        <v>7</v>
      </c>
      <c r="D167" s="1" t="s">
        <v>704</v>
      </c>
      <c r="E167" s="1" t="s">
        <v>705</v>
      </c>
      <c r="F167" s="2">
        <v>22344.0</v>
      </c>
      <c r="G167" s="1" t="s">
        <v>706</v>
      </c>
      <c r="H167" s="1" t="s">
        <v>707</v>
      </c>
      <c r="I167" s="3" t="str">
        <f>+44 3496 60-3493</f>
        <v>#ERROR!</v>
      </c>
      <c r="J167" s="1" t="s">
        <v>708</v>
      </c>
      <c r="L167" s="1">
        <v>26513.0</v>
      </c>
      <c r="M167" s="1">
        <v>10.0</v>
      </c>
      <c r="N167" s="3" t="str">
        <f>+44 3496 60-3493</f>
        <v>#ERROR!</v>
      </c>
    </row>
    <row r="168">
      <c r="A168" s="1">
        <v>171.0</v>
      </c>
      <c r="B168" s="1">
        <v>1.7866844E7</v>
      </c>
      <c r="C168" s="1" t="s">
        <v>7</v>
      </c>
      <c r="D168" s="1" t="s">
        <v>709</v>
      </c>
      <c r="E168" s="1" t="s">
        <v>710</v>
      </c>
      <c r="F168" s="2">
        <v>24253.0</v>
      </c>
      <c r="G168" s="1" t="s">
        <v>202</v>
      </c>
      <c r="H168" s="1" t="s">
        <v>711</v>
      </c>
      <c r="I168" s="3" t="str">
        <f>+44 341 344-8944</f>
        <v>#ERROR!</v>
      </c>
      <c r="J168" s="1" t="s">
        <v>712</v>
      </c>
      <c r="L168" s="1">
        <v>286.0</v>
      </c>
      <c r="M168" s="1">
        <v>10.0</v>
      </c>
      <c r="N168" s="3" t="str">
        <f>+44 341 344-8944</f>
        <v>#ERROR!</v>
      </c>
    </row>
    <row r="169">
      <c r="A169" s="1">
        <v>172.0</v>
      </c>
      <c r="B169" s="1">
        <v>3.4249272E7</v>
      </c>
      <c r="C169" s="1" t="s">
        <v>7</v>
      </c>
      <c r="D169" s="1" t="s">
        <v>713</v>
      </c>
      <c r="E169" s="1" t="s">
        <v>714</v>
      </c>
      <c r="F169" s="2">
        <v>32349.0</v>
      </c>
      <c r="H169" s="1" t="s">
        <v>715</v>
      </c>
      <c r="I169" s="3" t="str">
        <f>+44 341 393-8630</f>
        <v>#ERROR!</v>
      </c>
      <c r="J169" s="1" t="s">
        <v>716</v>
      </c>
      <c r="L169" s="1">
        <v>270.0</v>
      </c>
      <c r="M169" s="1">
        <v>10.0</v>
      </c>
      <c r="N169" s="3" t="str">
        <f>+44 341 393-8630</f>
        <v>#ERROR!</v>
      </c>
    </row>
    <row r="170">
      <c r="A170" s="1">
        <v>173.0</v>
      </c>
      <c r="B170" s="1">
        <v>3.041694E7</v>
      </c>
      <c r="C170" s="1" t="s">
        <v>7</v>
      </c>
      <c r="D170" s="1" t="s">
        <v>717</v>
      </c>
      <c r="E170" s="1" t="s">
        <v>718</v>
      </c>
      <c r="F170" s="2">
        <v>30611.0</v>
      </c>
      <c r="H170" s="1" t="s">
        <v>719</v>
      </c>
      <c r="I170" s="3" t="str">
        <f>+44 3493 43-4934</f>
        <v>#ERROR!</v>
      </c>
      <c r="J170" s="1" t="s">
        <v>720</v>
      </c>
      <c r="L170" s="1">
        <v>295.0</v>
      </c>
      <c r="M170" s="1">
        <v>10.0</v>
      </c>
      <c r="N170" s="3" t="str">
        <f>+44 3493 43-4934</f>
        <v>#ERROR!</v>
      </c>
    </row>
    <row r="171">
      <c r="A171" s="1">
        <v>174.0</v>
      </c>
      <c r="B171" s="1">
        <v>2.7331439E7</v>
      </c>
      <c r="C171" s="1" t="s">
        <v>6</v>
      </c>
      <c r="D171" s="1" t="s">
        <v>562</v>
      </c>
      <c r="E171" s="1" t="s">
        <v>721</v>
      </c>
      <c r="F171" s="2">
        <v>28871.0</v>
      </c>
      <c r="H171" s="1" t="s">
        <v>722</v>
      </c>
      <c r="I171" s="3" t="str">
        <f>+44 341 611-8499</f>
        <v>#ERROR!</v>
      </c>
      <c r="J171" s="1" t="s">
        <v>237</v>
      </c>
      <c r="L171" s="1">
        <v>270.0</v>
      </c>
      <c r="M171" s="1">
        <v>10.0</v>
      </c>
      <c r="N171" s="3" t="str">
        <f>+44 341 611-8499</f>
        <v>#ERROR!</v>
      </c>
    </row>
    <row r="172">
      <c r="A172" s="1">
        <v>175.0</v>
      </c>
      <c r="B172" s="1">
        <v>2.401154E7</v>
      </c>
      <c r="C172" s="1" t="s">
        <v>7</v>
      </c>
      <c r="D172" s="1" t="s">
        <v>358</v>
      </c>
      <c r="E172" s="1" t="s">
        <v>723</v>
      </c>
      <c r="F172" s="2">
        <v>27150.0</v>
      </c>
      <c r="H172" s="1" t="s">
        <v>433</v>
      </c>
      <c r="I172" s="3" t="str">
        <f>+44 341 444-1963</f>
        <v>#ERROR!</v>
      </c>
      <c r="J172" s="1" t="s">
        <v>724</v>
      </c>
      <c r="L172" s="1">
        <v>270.0</v>
      </c>
      <c r="M172" s="1">
        <v>10.0</v>
      </c>
      <c r="N172" s="3" t="str">
        <f>+44 341 444-1963</f>
        <v>#ERROR!</v>
      </c>
    </row>
    <row r="173">
      <c r="A173" s="1">
        <v>176.0</v>
      </c>
      <c r="B173" s="1">
        <v>2.2481035E7</v>
      </c>
      <c r="C173" s="1" t="s">
        <v>7</v>
      </c>
      <c r="D173" s="1" t="s">
        <v>725</v>
      </c>
      <c r="E173" s="1" t="s">
        <v>726</v>
      </c>
      <c r="F173" s="2">
        <v>26313.0</v>
      </c>
      <c r="H173" s="1" t="s">
        <v>307</v>
      </c>
      <c r="I173" s="3" t="str">
        <f>+44 9 341 693-8389</f>
        <v>#ERROR!</v>
      </c>
      <c r="J173" s="1" t="s">
        <v>727</v>
      </c>
      <c r="L173" s="1">
        <v>54040.0</v>
      </c>
      <c r="M173" s="1">
        <v>10.0</v>
      </c>
      <c r="N173" s="3" t="str">
        <f>+44 9 341 693-8389</f>
        <v>#ERROR!</v>
      </c>
    </row>
    <row r="174">
      <c r="A174" s="1">
        <v>177.0</v>
      </c>
      <c r="B174" s="1">
        <v>2.3693593E7</v>
      </c>
      <c r="C174" s="1" t="s">
        <v>6</v>
      </c>
      <c r="D174" s="1" t="s">
        <v>728</v>
      </c>
      <c r="E174" s="1" t="s">
        <v>729</v>
      </c>
      <c r="F174" s="2">
        <v>26920.0</v>
      </c>
      <c r="G174" s="1" t="s">
        <v>367</v>
      </c>
      <c r="H174" s="1" t="s">
        <v>358</v>
      </c>
      <c r="I174" s="3" t="str">
        <f>+44 341 444-1438</f>
        <v>#ERROR!</v>
      </c>
      <c r="J174" s="1" t="s">
        <v>730</v>
      </c>
      <c r="L174" s="1">
        <v>270.0</v>
      </c>
      <c r="M174" s="1">
        <v>10.0</v>
      </c>
      <c r="N174" s="3" t="str">
        <f>+44 341 444-1438</f>
        <v>#ERROR!</v>
      </c>
    </row>
    <row r="175">
      <c r="A175" s="1">
        <v>178.0</v>
      </c>
      <c r="B175" s="1">
        <v>1.2698748E7</v>
      </c>
      <c r="C175" s="1" t="s">
        <v>7</v>
      </c>
      <c r="D175" s="1" t="s">
        <v>404</v>
      </c>
      <c r="E175" s="1" t="s">
        <v>731</v>
      </c>
      <c r="F175" s="2">
        <v>20628.0</v>
      </c>
      <c r="G175" s="1" t="s">
        <v>732</v>
      </c>
      <c r="H175" s="1" t="s">
        <v>733</v>
      </c>
      <c r="I175" s="3" t="str">
        <f>+44 341 603-3408</f>
        <v>#ERROR!</v>
      </c>
      <c r="J175" s="1" t="s">
        <v>158</v>
      </c>
      <c r="L175" s="1">
        <v>270.0</v>
      </c>
      <c r="M175" s="1">
        <v>10.0</v>
      </c>
      <c r="N175" s="3" t="str">
        <f>+44 341 603-3408</f>
        <v>#ERROR!</v>
      </c>
    </row>
    <row r="176">
      <c r="A176" s="1">
        <v>179.0</v>
      </c>
      <c r="B176" s="1">
        <v>2.6639392E7</v>
      </c>
      <c r="C176" s="1" t="s">
        <v>6</v>
      </c>
      <c r="D176" s="1" t="s">
        <v>734</v>
      </c>
      <c r="E176" s="1" t="s">
        <v>735</v>
      </c>
      <c r="F176" s="2">
        <v>28916.0</v>
      </c>
      <c r="G176" s="1" t="s">
        <v>736</v>
      </c>
      <c r="H176" s="1" t="s">
        <v>737</v>
      </c>
      <c r="I176" s="3" t="str">
        <f>+44 3464 68-3818</f>
        <v>#ERROR!</v>
      </c>
      <c r="J176" s="1" t="s">
        <v>738</v>
      </c>
      <c r="L176" s="1">
        <v>343.0</v>
      </c>
      <c r="M176" s="1">
        <v>10.0</v>
      </c>
      <c r="N176" s="3" t="str">
        <f>+44 3464 68-3818</f>
        <v>#ERROR!</v>
      </c>
    </row>
    <row r="177">
      <c r="A177" s="1">
        <v>180.0</v>
      </c>
      <c r="B177" s="1">
        <v>1.5005335E7</v>
      </c>
      <c r="C177" s="1" t="s">
        <v>7</v>
      </c>
      <c r="D177" s="1" t="s">
        <v>739</v>
      </c>
      <c r="E177" s="1" t="s">
        <v>740</v>
      </c>
      <c r="F177" s="2">
        <v>22523.0</v>
      </c>
      <c r="G177" s="1" t="s">
        <v>202</v>
      </c>
      <c r="H177" s="1" t="s">
        <v>741</v>
      </c>
      <c r="I177" s="3" t="str">
        <f>+44 341 616-0106</f>
        <v>#ERROR!</v>
      </c>
      <c r="J177" s="1" t="s">
        <v>163</v>
      </c>
      <c r="L177" s="1">
        <v>270.0</v>
      </c>
      <c r="M177" s="1">
        <v>10.0</v>
      </c>
      <c r="N177" s="3" t="str">
        <f>+44 341 616-0106</f>
        <v>#ERROR!</v>
      </c>
    </row>
    <row r="178">
      <c r="A178" s="1">
        <v>181.0</v>
      </c>
      <c r="B178" s="1">
        <v>1.7459293E7</v>
      </c>
      <c r="C178" s="1" t="s">
        <v>7</v>
      </c>
      <c r="D178" s="1" t="s">
        <v>742</v>
      </c>
      <c r="E178" s="1" t="s">
        <v>743</v>
      </c>
      <c r="F178" s="2">
        <v>23691.0</v>
      </c>
      <c r="H178" s="1" t="s">
        <v>744</v>
      </c>
      <c r="I178" s="3" t="str">
        <f>+44 341 644-3843</f>
        <v>#ERROR!</v>
      </c>
      <c r="J178" s="1" t="s">
        <v>466</v>
      </c>
      <c r="L178" s="1">
        <v>26511.0</v>
      </c>
      <c r="M178" s="1">
        <v>10.0</v>
      </c>
      <c r="N178" s="3" t="str">
        <f>+44 341 644-3843</f>
        <v>#ERROR!</v>
      </c>
    </row>
    <row r="179">
      <c r="A179" s="1">
        <v>182.0</v>
      </c>
      <c r="B179" s="1">
        <v>2.4310251E7</v>
      </c>
      <c r="C179" s="1" t="s">
        <v>7</v>
      </c>
      <c r="D179" s="1" t="s">
        <v>745</v>
      </c>
      <c r="E179" s="1" t="s">
        <v>746</v>
      </c>
      <c r="F179" s="2">
        <v>27023.0</v>
      </c>
      <c r="H179" s="1" t="s">
        <v>747</v>
      </c>
      <c r="I179" s="3" t="str">
        <f>+44 3403 44-9934</f>
        <v>#ERROR!</v>
      </c>
      <c r="J179" s="1" t="s">
        <v>748</v>
      </c>
      <c r="L179" s="1">
        <v>351.0</v>
      </c>
      <c r="M179" s="1">
        <v>10.0</v>
      </c>
      <c r="N179" s="3" t="str">
        <f>+44 3403 44-9934</f>
        <v>#ERROR!</v>
      </c>
    </row>
    <row r="180">
      <c r="A180" s="1">
        <v>183.0</v>
      </c>
      <c r="B180" s="1">
        <v>2.0700103E7</v>
      </c>
      <c r="C180" s="1" t="s">
        <v>6</v>
      </c>
      <c r="D180" s="1" t="s">
        <v>562</v>
      </c>
      <c r="E180" s="1" t="s">
        <v>749</v>
      </c>
      <c r="F180" s="2">
        <v>25277.0</v>
      </c>
      <c r="G180" s="1" t="s">
        <v>659</v>
      </c>
      <c r="H180" s="1" t="s">
        <v>750</v>
      </c>
      <c r="I180" s="3" t="str">
        <f>+44 3496 48-9194</f>
        <v>#ERROR!</v>
      </c>
      <c r="J180" s="1" t="s">
        <v>751</v>
      </c>
      <c r="L180" s="1">
        <v>54040.0</v>
      </c>
      <c r="M180" s="1">
        <v>10.0</v>
      </c>
      <c r="N180" s="3" t="str">
        <f>+44 3496 48-9194</f>
        <v>#ERROR!</v>
      </c>
    </row>
    <row r="181">
      <c r="A181" s="1">
        <v>184.0</v>
      </c>
      <c r="B181" s="1">
        <v>2.7602349E7</v>
      </c>
      <c r="C181" s="1" t="s">
        <v>6</v>
      </c>
      <c r="D181" s="1" t="s">
        <v>752</v>
      </c>
      <c r="E181" s="1" t="s">
        <v>753</v>
      </c>
      <c r="F181" s="2">
        <v>29062.0</v>
      </c>
      <c r="H181" s="1" t="s">
        <v>752</v>
      </c>
      <c r="I181" s="3" t="str">
        <f>+44 341 693-6640</f>
        <v>#ERROR!</v>
      </c>
      <c r="J181" s="1" t="s">
        <v>754</v>
      </c>
      <c r="L181" s="1">
        <v>270.0</v>
      </c>
      <c r="M181" s="1">
        <v>10.0</v>
      </c>
      <c r="N181" s="3" t="str">
        <f>+44 341 693-6640</f>
        <v>#ERROR!</v>
      </c>
    </row>
    <row r="182">
      <c r="A182" s="1">
        <v>185.0</v>
      </c>
      <c r="B182" s="1">
        <v>1.9146627E7</v>
      </c>
      <c r="C182" s="1" t="s">
        <v>7</v>
      </c>
      <c r="D182" s="1" t="s">
        <v>755</v>
      </c>
      <c r="E182" s="1" t="s">
        <v>756</v>
      </c>
      <c r="F182" s="2">
        <v>24761.0</v>
      </c>
      <c r="H182" s="1" t="s">
        <v>757</v>
      </c>
      <c r="I182" s="3" t="str">
        <f>+44 341 693-4040</f>
        <v>#ERROR!</v>
      </c>
      <c r="J182" s="1" t="s">
        <v>758</v>
      </c>
      <c r="L182" s="1">
        <v>270.0</v>
      </c>
      <c r="M182" s="1">
        <v>10.0</v>
      </c>
      <c r="N182" s="3" t="str">
        <f>+44 341 693-4040</f>
        <v>#ERROR!</v>
      </c>
    </row>
    <row r="183">
      <c r="A183" s="1">
        <v>186.0</v>
      </c>
      <c r="B183" s="1">
        <v>3.3023498E7</v>
      </c>
      <c r="C183" s="1" t="s">
        <v>6</v>
      </c>
      <c r="D183" s="1" t="s">
        <v>759</v>
      </c>
      <c r="E183" s="1" t="s">
        <v>760</v>
      </c>
      <c r="F183" s="2">
        <v>31814.0</v>
      </c>
      <c r="G183" s="1" t="s">
        <v>761</v>
      </c>
      <c r="H183" s="1" t="s">
        <v>762</v>
      </c>
      <c r="I183" s="3" t="str">
        <f>+44 341 694-9439</f>
        <v>#ERROR!</v>
      </c>
      <c r="J183" s="1" t="s">
        <v>763</v>
      </c>
      <c r="L183" s="1">
        <v>270.0</v>
      </c>
      <c r="M183" s="1">
        <v>10.0</v>
      </c>
      <c r="N183" s="3" t="str">
        <f>+44 341 694-9439</f>
        <v>#ERROR!</v>
      </c>
    </row>
    <row r="184">
      <c r="A184" s="1">
        <v>187.0</v>
      </c>
      <c r="B184" s="1">
        <v>2.4328969E7</v>
      </c>
      <c r="C184" s="1" t="s">
        <v>7</v>
      </c>
      <c r="D184" s="1" t="s">
        <v>764</v>
      </c>
      <c r="E184" s="1" t="s">
        <v>765</v>
      </c>
      <c r="F184" s="2">
        <v>27134.0</v>
      </c>
      <c r="G184" s="1" t="s">
        <v>766</v>
      </c>
      <c r="H184" s="1" t="s">
        <v>767</v>
      </c>
      <c r="I184" s="3" t="str">
        <f>+44 341 660-6098</f>
        <v>#ERROR!</v>
      </c>
      <c r="J184" s="1" t="s">
        <v>768</v>
      </c>
      <c r="L184" s="1">
        <v>270.0</v>
      </c>
      <c r="M184" s="1">
        <v>10.0</v>
      </c>
      <c r="N184" s="3" t="str">
        <f>+44 341 660-6098</f>
        <v>#ERROR!</v>
      </c>
    </row>
    <row r="185">
      <c r="A185" s="1">
        <v>188.0</v>
      </c>
      <c r="B185" s="1">
        <v>2.9233559E7</v>
      </c>
      <c r="C185" s="1" t="s">
        <v>7</v>
      </c>
      <c r="D185" s="1" t="s">
        <v>764</v>
      </c>
      <c r="E185" s="1" t="s">
        <v>769</v>
      </c>
      <c r="F185" s="2">
        <v>29904.0</v>
      </c>
      <c r="H185" s="1" t="s">
        <v>770</v>
      </c>
      <c r="I185" s="3" t="str">
        <f>+44 341 384-1943</f>
        <v>#ERROR!</v>
      </c>
      <c r="J185" s="1" t="s">
        <v>244</v>
      </c>
      <c r="L185" s="1">
        <v>270.0</v>
      </c>
      <c r="M185" s="1">
        <v>10.0</v>
      </c>
      <c r="N185" s="3" t="str">
        <f>+44 341 384-1943</f>
        <v>#ERROR!</v>
      </c>
    </row>
    <row r="186">
      <c r="A186" s="1">
        <v>189.0</v>
      </c>
      <c r="B186" s="1">
        <v>3.6217356E7</v>
      </c>
      <c r="C186" s="1" t="s">
        <v>7</v>
      </c>
      <c r="D186" s="1" t="s">
        <v>771</v>
      </c>
      <c r="E186" s="1" t="s">
        <v>772</v>
      </c>
      <c r="F186" s="2">
        <v>33343.0</v>
      </c>
      <c r="G186" s="1" t="s">
        <v>181</v>
      </c>
      <c r="H186" s="1" t="s">
        <v>773</v>
      </c>
      <c r="I186" s="3" t="str">
        <f>+44 341 604-4313</f>
        <v>#ERROR!</v>
      </c>
      <c r="J186" s="1" t="s">
        <v>471</v>
      </c>
      <c r="L186" s="1">
        <v>270.0</v>
      </c>
      <c r="M186" s="1">
        <v>10.0</v>
      </c>
      <c r="N186" s="3" t="str">
        <f>+44 341 604-4313</f>
        <v>#ERROR!</v>
      </c>
    </row>
    <row r="187">
      <c r="A187" s="1">
        <v>190.0</v>
      </c>
      <c r="B187" s="1">
        <v>2.0447021E7</v>
      </c>
      <c r="C187" s="1" t="s">
        <v>6</v>
      </c>
      <c r="D187" s="1" t="s">
        <v>774</v>
      </c>
      <c r="E187" s="1" t="s">
        <v>775</v>
      </c>
      <c r="F187" s="2">
        <v>25039.0</v>
      </c>
      <c r="G187" s="1" t="s">
        <v>139</v>
      </c>
      <c r="H187" s="1" t="s">
        <v>776</v>
      </c>
      <c r="I187" s="3" t="str">
        <f>+44 341 600-4306</f>
        <v>#ERROR!</v>
      </c>
      <c r="J187" s="1" t="s">
        <v>221</v>
      </c>
      <c r="L187" s="1">
        <v>270.0</v>
      </c>
      <c r="M187" s="1">
        <v>10.0</v>
      </c>
      <c r="N187" s="3" t="str">
        <f>+44 341 600-4306</f>
        <v>#ERROR!</v>
      </c>
    </row>
    <row r="188">
      <c r="A188" s="1">
        <v>191.0</v>
      </c>
      <c r="B188" s="1">
        <v>2.2207827E7</v>
      </c>
      <c r="C188" s="1" t="s">
        <v>6</v>
      </c>
      <c r="D188" s="1" t="s">
        <v>777</v>
      </c>
      <c r="E188" s="1" t="s">
        <v>778</v>
      </c>
      <c r="F188" s="2">
        <v>26164.0</v>
      </c>
      <c r="G188" s="1" t="s">
        <v>779</v>
      </c>
      <c r="H188" s="1" t="s">
        <v>780</v>
      </c>
      <c r="I188" s="3" t="str">
        <f>+44 11 4604-9413</f>
        <v>#ERROR!</v>
      </c>
      <c r="J188" s="1" t="s">
        <v>270</v>
      </c>
      <c r="L188" s="1">
        <v>270.0</v>
      </c>
      <c r="M188" s="1">
        <v>10.0</v>
      </c>
      <c r="N188" s="3" t="str">
        <f>+44 11 4604-9413</f>
        <v>#ERROR!</v>
      </c>
    </row>
    <row r="189">
      <c r="A189" s="1">
        <v>192.0</v>
      </c>
      <c r="B189" s="1">
        <v>2.1648884E7</v>
      </c>
      <c r="C189" s="1" t="s">
        <v>7</v>
      </c>
      <c r="D189" s="1" t="s">
        <v>781</v>
      </c>
      <c r="E189" s="1" t="s">
        <v>782</v>
      </c>
      <c r="F189" s="2">
        <v>25716.0</v>
      </c>
      <c r="H189" s="1" t="s">
        <v>783</v>
      </c>
      <c r="I189" s="3" t="str">
        <f>+44 341 448-3344</f>
        <v>#ERROR!</v>
      </c>
      <c r="J189" s="1" t="s">
        <v>748</v>
      </c>
      <c r="L189" s="1">
        <v>270.0</v>
      </c>
      <c r="M189" s="1">
        <v>10.0</v>
      </c>
      <c r="N189" s="3" t="str">
        <f>+44 341 448-3344</f>
        <v>#ERROR!</v>
      </c>
    </row>
    <row r="190">
      <c r="A190" s="1">
        <v>193.0</v>
      </c>
      <c r="B190" s="1">
        <v>1.3687655E7</v>
      </c>
      <c r="C190" s="1" t="s">
        <v>7</v>
      </c>
      <c r="D190" s="1" t="s">
        <v>784</v>
      </c>
      <c r="E190" s="1" t="s">
        <v>785</v>
      </c>
      <c r="F190" s="2">
        <v>21693.0</v>
      </c>
      <c r="G190" s="1" t="s">
        <v>139</v>
      </c>
      <c r="H190" s="1" t="s">
        <v>786</v>
      </c>
      <c r="I190" s="3" t="str">
        <f>+44 341 699-1196</f>
        <v>#ERROR!</v>
      </c>
      <c r="J190" s="1" t="s">
        <v>195</v>
      </c>
      <c r="L190" s="1">
        <v>270.0</v>
      </c>
      <c r="M190" s="1">
        <v>10.0</v>
      </c>
      <c r="N190" s="3" t="str">
        <f>+44 341 699-1196</f>
        <v>#ERROR!</v>
      </c>
    </row>
    <row r="191">
      <c r="A191" s="1">
        <v>194.0</v>
      </c>
      <c r="B191" s="1">
        <v>2.1667924E7</v>
      </c>
      <c r="C191" s="1" t="s">
        <v>6</v>
      </c>
      <c r="D191" s="1" t="s">
        <v>787</v>
      </c>
      <c r="E191" s="1" t="s">
        <v>788</v>
      </c>
      <c r="F191" s="2">
        <v>25659.0</v>
      </c>
      <c r="G191" s="1" t="s">
        <v>139</v>
      </c>
      <c r="H191" s="1" t="s">
        <v>789</v>
      </c>
      <c r="I191" s="3" t="str">
        <f>+44 341 363-3894</f>
        <v>#ERROR!</v>
      </c>
      <c r="J191" s="1" t="s">
        <v>790</v>
      </c>
      <c r="L191" s="1">
        <v>270.0</v>
      </c>
      <c r="M191" s="1">
        <v>10.0</v>
      </c>
      <c r="N191" s="3" t="str">
        <f>+44 341 363-3894</f>
        <v>#ERROR!</v>
      </c>
    </row>
    <row r="192">
      <c r="A192" s="1">
        <v>195.0</v>
      </c>
      <c r="B192" s="1">
        <v>3.3588636E7</v>
      </c>
      <c r="C192" s="1" t="s">
        <v>6</v>
      </c>
      <c r="D192" s="1" t="s">
        <v>791</v>
      </c>
      <c r="E192" s="1" t="s">
        <v>613</v>
      </c>
      <c r="F192" s="2">
        <v>32346.0</v>
      </c>
      <c r="H192" s="1" t="s">
        <v>792</v>
      </c>
      <c r="I192" s="3" t="str">
        <f>+44 341 403-0143</f>
        <v>#ERROR!</v>
      </c>
      <c r="J192" s="1" t="s">
        <v>229</v>
      </c>
      <c r="L192" s="1">
        <v>270.0</v>
      </c>
      <c r="M192" s="1">
        <v>10.0</v>
      </c>
      <c r="N192" s="3" t="str">
        <f>+44 341 403-0143</f>
        <v>#ERROR!</v>
      </c>
    </row>
    <row r="193">
      <c r="A193" s="1">
        <v>196.0</v>
      </c>
      <c r="B193" s="1">
        <v>2.2468373E7</v>
      </c>
      <c r="C193" s="1" t="s">
        <v>7</v>
      </c>
      <c r="D193" s="1" t="s">
        <v>586</v>
      </c>
      <c r="E193" s="1" t="s">
        <v>793</v>
      </c>
      <c r="F193" s="2">
        <v>25947.0</v>
      </c>
      <c r="G193" s="1" t="s">
        <v>202</v>
      </c>
      <c r="H193" s="1" t="s">
        <v>595</v>
      </c>
      <c r="I193" s="3" t="str">
        <f>+44 341 346-9331</f>
        <v>#ERROR!</v>
      </c>
      <c r="J193" s="1" t="s">
        <v>229</v>
      </c>
      <c r="L193" s="1">
        <v>286.0</v>
      </c>
      <c r="M193" s="1">
        <v>10.0</v>
      </c>
      <c r="N193" s="3" t="str">
        <f>+44 341 346-9331</f>
        <v>#ERROR!</v>
      </c>
    </row>
    <row r="194">
      <c r="A194" s="1">
        <v>197.0</v>
      </c>
      <c r="B194" s="1">
        <v>3.51466101E8</v>
      </c>
      <c r="C194" s="1" t="s">
        <v>7</v>
      </c>
      <c r="D194" s="1" t="s">
        <v>792</v>
      </c>
      <c r="E194" s="1" t="s">
        <v>515</v>
      </c>
      <c r="F194" s="2">
        <v>32924.0</v>
      </c>
      <c r="H194" s="1" t="s">
        <v>791</v>
      </c>
      <c r="I194" s="3" t="str">
        <f>+44 341 399-0091</f>
        <v>#ERROR!</v>
      </c>
      <c r="J194" s="1" t="s">
        <v>229</v>
      </c>
      <c r="L194" s="1">
        <v>270.0</v>
      </c>
      <c r="M194" s="1">
        <v>10.0</v>
      </c>
      <c r="N194" s="3" t="str">
        <f>+44 341 399-0091</f>
        <v>#ERROR!</v>
      </c>
    </row>
    <row r="195">
      <c r="A195" s="1">
        <v>198.0</v>
      </c>
      <c r="B195" s="1">
        <v>2.9908526E7</v>
      </c>
      <c r="C195" s="1" t="s">
        <v>6</v>
      </c>
      <c r="D195" s="1" t="s">
        <v>646</v>
      </c>
      <c r="E195" s="1" t="s">
        <v>794</v>
      </c>
      <c r="F195" s="2">
        <v>30312.0</v>
      </c>
      <c r="H195" s="1" t="s">
        <v>795</v>
      </c>
      <c r="I195" s="3" t="str">
        <f>+44 341 486-0386</f>
        <v>#ERROR!</v>
      </c>
      <c r="J195" s="1" t="s">
        <v>796</v>
      </c>
      <c r="L195" s="1">
        <v>270.0</v>
      </c>
      <c r="M195" s="1">
        <v>10.0</v>
      </c>
      <c r="N195" s="3" t="str">
        <f>+44 341 486-0386</f>
        <v>#ERROR!</v>
      </c>
    </row>
    <row r="196">
      <c r="A196" s="1">
        <v>199.0</v>
      </c>
      <c r="B196" s="1">
        <v>3.2219771E7</v>
      </c>
      <c r="C196" s="1" t="s">
        <v>6</v>
      </c>
      <c r="D196" s="1" t="s">
        <v>797</v>
      </c>
      <c r="E196" s="1" t="s">
        <v>798</v>
      </c>
      <c r="F196" s="2">
        <v>31458.0</v>
      </c>
      <c r="H196" s="1" t="s">
        <v>799</v>
      </c>
      <c r="I196" s="3" t="str">
        <f>+44 341 486-0386</f>
        <v>#ERROR!</v>
      </c>
      <c r="J196" s="1" t="s">
        <v>270</v>
      </c>
      <c r="L196" s="1">
        <v>270.0</v>
      </c>
      <c r="M196" s="1">
        <v>10.0</v>
      </c>
      <c r="N196" s="3" t="str">
        <f>+44 341 486-0386</f>
        <v>#ERROR!</v>
      </c>
    </row>
    <row r="197">
      <c r="A197" s="1">
        <v>200.0</v>
      </c>
      <c r="B197" s="1">
        <v>3.2863458E7</v>
      </c>
      <c r="C197" s="1" t="s">
        <v>6</v>
      </c>
      <c r="D197" s="1" t="s">
        <v>800</v>
      </c>
      <c r="E197" s="1" t="s">
        <v>801</v>
      </c>
      <c r="F197" s="2">
        <v>31506.0</v>
      </c>
      <c r="G197" s="1" t="s">
        <v>202</v>
      </c>
      <c r="H197" s="1" t="s">
        <v>802</v>
      </c>
      <c r="I197" s="3" t="str">
        <f>+44 341 398-1100</f>
        <v>#ERROR!</v>
      </c>
      <c r="J197" s="1" t="s">
        <v>803</v>
      </c>
      <c r="L197" s="1">
        <v>251.0</v>
      </c>
      <c r="M197" s="1">
        <v>10.0</v>
      </c>
      <c r="N197" s="3" t="str">
        <f>+44 341 398-1100</f>
        <v>#ERROR!</v>
      </c>
    </row>
    <row r="198">
      <c r="A198" s="1">
        <v>201.0</v>
      </c>
      <c r="B198" s="1">
        <v>1.8467908E7</v>
      </c>
      <c r="C198" s="1" t="s">
        <v>7</v>
      </c>
      <c r="D198" s="1" t="s">
        <v>804</v>
      </c>
      <c r="E198" s="1" t="s">
        <v>805</v>
      </c>
      <c r="F198" s="2">
        <v>24614.0</v>
      </c>
      <c r="H198" s="1" t="s">
        <v>806</v>
      </c>
      <c r="I198" s="3" t="str">
        <f>+44 341 690-4836</f>
        <v>#ERROR!</v>
      </c>
      <c r="J198" s="1" t="s">
        <v>403</v>
      </c>
      <c r="L198" s="1">
        <v>26443.0</v>
      </c>
      <c r="M198" s="1">
        <v>10.0</v>
      </c>
      <c r="N198" s="3" t="str">
        <f>+44 341 690-4836</f>
        <v>#ERROR!</v>
      </c>
    </row>
    <row r="199">
      <c r="A199" s="1">
        <v>202.0</v>
      </c>
      <c r="B199" s="1">
        <v>1.8230507E7</v>
      </c>
      <c r="C199" s="1" t="s">
        <v>7</v>
      </c>
      <c r="D199" s="1" t="s">
        <v>299</v>
      </c>
      <c r="E199" s="1" t="s">
        <v>807</v>
      </c>
      <c r="F199" s="2">
        <v>24570.0</v>
      </c>
      <c r="H199" s="1" t="s">
        <v>348</v>
      </c>
      <c r="I199" s="3" t="str">
        <f>+44 341 699-3131</f>
        <v>#ERROR!</v>
      </c>
      <c r="J199" s="1" t="s">
        <v>293</v>
      </c>
      <c r="L199" s="1">
        <v>270.0</v>
      </c>
      <c r="M199" s="1">
        <v>10.0</v>
      </c>
      <c r="N199" s="3" t="str">
        <f>+44 341 699-3131</f>
        <v>#ERROR!</v>
      </c>
    </row>
    <row r="200">
      <c r="A200" s="1">
        <v>203.0</v>
      </c>
      <c r="B200" s="1">
        <v>3.0196864E7</v>
      </c>
      <c r="C200" s="1" t="s">
        <v>6</v>
      </c>
      <c r="D200" s="1" t="s">
        <v>808</v>
      </c>
      <c r="E200" s="1" t="s">
        <v>809</v>
      </c>
      <c r="F200" s="2">
        <v>30398.0</v>
      </c>
      <c r="H200" s="1" t="s">
        <v>562</v>
      </c>
      <c r="I200" s="3" t="str">
        <f>+44 341 469-4634</f>
        <v>#ERROR!</v>
      </c>
      <c r="J200" s="1" t="s">
        <v>525</v>
      </c>
      <c r="L200" s="1">
        <v>270.0</v>
      </c>
      <c r="M200" s="1">
        <v>10.0</v>
      </c>
      <c r="N200" s="3" t="str">
        <f>+44 341 469-4634</f>
        <v>#ERROR!</v>
      </c>
    </row>
    <row r="201">
      <c r="A201" s="1">
        <v>204.0</v>
      </c>
      <c r="B201" s="1">
        <v>9.4420563E7</v>
      </c>
      <c r="C201" s="1" t="s">
        <v>7</v>
      </c>
      <c r="D201" s="1" t="s">
        <v>810</v>
      </c>
      <c r="E201" s="1" t="s">
        <v>811</v>
      </c>
      <c r="F201" s="2">
        <v>32431.0</v>
      </c>
      <c r="H201" s="1" t="s">
        <v>812</v>
      </c>
      <c r="I201" s="3" t="str">
        <f>+44 341 639-8336</f>
        <v>#ERROR!</v>
      </c>
      <c r="J201" s="1" t="s">
        <v>199</v>
      </c>
      <c r="L201" s="1">
        <v>270.0</v>
      </c>
      <c r="M201" s="1">
        <v>229.0</v>
      </c>
      <c r="N201" s="3" t="str">
        <f>+44 341 639-8336</f>
        <v>#ERROR!</v>
      </c>
    </row>
    <row r="202">
      <c r="A202" s="1">
        <v>205.0</v>
      </c>
      <c r="B202" s="1">
        <v>2.3486081E7</v>
      </c>
      <c r="C202" s="1" t="s">
        <v>7</v>
      </c>
      <c r="D202" s="1" t="s">
        <v>764</v>
      </c>
      <c r="E202" s="1" t="s">
        <v>813</v>
      </c>
      <c r="F202" s="2">
        <v>26728.0</v>
      </c>
      <c r="H202" s="1" t="s">
        <v>209</v>
      </c>
      <c r="I202" s="3" t="str">
        <f>+44 341 403-1013</f>
        <v>#ERROR!</v>
      </c>
      <c r="J202" s="1" t="s">
        <v>814</v>
      </c>
      <c r="L202" s="1">
        <v>26443.0</v>
      </c>
      <c r="M202" s="1">
        <v>10.0</v>
      </c>
      <c r="N202" s="3" t="str">
        <f>+44 341 403-1013</f>
        <v>#ERROR!</v>
      </c>
    </row>
    <row r="203">
      <c r="A203" s="1">
        <v>206.0</v>
      </c>
      <c r="B203" s="1">
        <v>3.0005024E7</v>
      </c>
      <c r="C203" s="1" t="s">
        <v>7</v>
      </c>
      <c r="D203" s="1" t="s">
        <v>815</v>
      </c>
      <c r="E203" s="1" t="s">
        <v>816</v>
      </c>
      <c r="F203" s="2">
        <v>30120.0</v>
      </c>
      <c r="H203" s="1" t="s">
        <v>817</v>
      </c>
      <c r="I203" s="3" t="str">
        <f>+44 341 363-4160</f>
        <v>#ERROR!</v>
      </c>
      <c r="J203" s="1" t="s">
        <v>818</v>
      </c>
      <c r="L203" s="1">
        <v>270.0</v>
      </c>
      <c r="M203" s="1">
        <v>10.0</v>
      </c>
      <c r="N203" s="3" t="str">
        <f>+44 341 363-4160</f>
        <v>#ERROR!</v>
      </c>
    </row>
    <row r="204">
      <c r="A204" s="1">
        <v>207.0</v>
      </c>
      <c r="B204" s="1">
        <v>2.9271088E7</v>
      </c>
      <c r="C204" s="1" t="s">
        <v>6</v>
      </c>
      <c r="D204" s="1" t="s">
        <v>209</v>
      </c>
      <c r="E204" s="1" t="s">
        <v>318</v>
      </c>
      <c r="F204" s="2">
        <v>29783.0</v>
      </c>
      <c r="G204" s="1" t="s">
        <v>819</v>
      </c>
      <c r="H204" s="1" t="s">
        <v>820</v>
      </c>
      <c r="I204" s="3" t="str">
        <f>+44 341 648-9969</f>
        <v>#ERROR!</v>
      </c>
      <c r="J204" s="1" t="s">
        <v>821</v>
      </c>
      <c r="L204" s="1">
        <v>270.0</v>
      </c>
      <c r="M204" s="1">
        <v>10.0</v>
      </c>
      <c r="N204" s="3" t="str">
        <f>+44 341 648-9969</f>
        <v>#ERROR!</v>
      </c>
    </row>
    <row r="205">
      <c r="A205" s="1">
        <v>208.0</v>
      </c>
      <c r="B205" s="1">
        <v>3.1523731E7</v>
      </c>
      <c r="C205" s="1" t="s">
        <v>7</v>
      </c>
      <c r="D205" s="1" t="s">
        <v>260</v>
      </c>
      <c r="E205" s="1" t="s">
        <v>822</v>
      </c>
      <c r="F205" s="2">
        <v>31020.0</v>
      </c>
      <c r="G205" s="1" t="s">
        <v>202</v>
      </c>
      <c r="H205" s="1" t="s">
        <v>823</v>
      </c>
      <c r="I205" s="3" t="str">
        <f>+44 341 391-1660</f>
        <v>#ERROR!</v>
      </c>
      <c r="J205" s="1" t="s">
        <v>168</v>
      </c>
      <c r="L205" s="1">
        <v>251.0</v>
      </c>
      <c r="M205" s="1">
        <v>10.0</v>
      </c>
      <c r="N205" s="3" t="str">
        <f>+44 341 391-1660</f>
        <v>#ERROR!</v>
      </c>
    </row>
    <row r="206">
      <c r="A206" s="1">
        <v>209.0</v>
      </c>
      <c r="B206" s="1">
        <v>2.6729982E7</v>
      </c>
      <c r="C206" s="1" t="s">
        <v>7</v>
      </c>
      <c r="D206" s="1" t="s">
        <v>378</v>
      </c>
      <c r="E206" s="1" t="s">
        <v>824</v>
      </c>
      <c r="F206" s="2">
        <v>28682.0</v>
      </c>
      <c r="H206" s="1" t="s">
        <v>825</v>
      </c>
      <c r="I206" s="3" t="str">
        <f>+44 3464 44-1033</f>
        <v>#ERROR!</v>
      </c>
      <c r="J206" s="1" t="s">
        <v>403</v>
      </c>
      <c r="L206" s="1">
        <v>343.0</v>
      </c>
      <c r="M206" s="1">
        <v>10.0</v>
      </c>
      <c r="N206" s="3" t="str">
        <f>+44 3464 44-1033</f>
        <v>#ERROR!</v>
      </c>
    </row>
    <row r="207">
      <c r="A207" s="1">
        <v>210.0</v>
      </c>
      <c r="B207" s="1">
        <v>2.2571129E7</v>
      </c>
      <c r="C207" s="1" t="s">
        <v>7</v>
      </c>
      <c r="D207" s="1" t="s">
        <v>826</v>
      </c>
      <c r="E207" s="1" t="s">
        <v>300</v>
      </c>
      <c r="F207" s="2">
        <v>26193.0</v>
      </c>
      <c r="G207" s="1" t="s">
        <v>202</v>
      </c>
      <c r="H207" s="1" t="s">
        <v>827</v>
      </c>
      <c r="I207" s="3" t="str">
        <f>+44 341 484-1300</f>
        <v>#ERROR!</v>
      </c>
      <c r="J207" s="1" t="s">
        <v>237</v>
      </c>
      <c r="L207" s="1">
        <v>270.0</v>
      </c>
      <c r="M207" s="1">
        <v>10.0</v>
      </c>
      <c r="N207" s="3" t="str">
        <f>+44 341 484-1300</f>
        <v>#ERROR!</v>
      </c>
    </row>
    <row r="208">
      <c r="A208" s="1">
        <v>211.0</v>
      </c>
      <c r="B208" s="1">
        <v>2.5711776E7</v>
      </c>
      <c r="C208" s="1" t="s">
        <v>7</v>
      </c>
      <c r="D208" s="1" t="s">
        <v>828</v>
      </c>
      <c r="E208" s="1" t="s">
        <v>829</v>
      </c>
      <c r="F208" s="2">
        <v>27983.0</v>
      </c>
      <c r="H208" s="1" t="s">
        <v>830</v>
      </c>
      <c r="I208" s="3" t="str">
        <f>+44 341 331-4434</f>
        <v>#ERROR!</v>
      </c>
      <c r="J208" s="1" t="s">
        <v>163</v>
      </c>
      <c r="L208" s="1">
        <v>270.0</v>
      </c>
      <c r="M208" s="1">
        <v>10.0</v>
      </c>
      <c r="N208" s="3" t="str">
        <f>+44 341 331-4434</f>
        <v>#ERROR!</v>
      </c>
    </row>
    <row r="209">
      <c r="A209" s="1">
        <v>212.0</v>
      </c>
      <c r="B209" s="1">
        <v>3.8289639E7</v>
      </c>
      <c r="C209" s="1" t="s">
        <v>7</v>
      </c>
      <c r="D209" s="1" t="s">
        <v>831</v>
      </c>
      <c r="E209" s="1" t="s">
        <v>832</v>
      </c>
      <c r="F209" s="2">
        <v>34373.0</v>
      </c>
      <c r="H209" s="1" t="s">
        <v>833</v>
      </c>
      <c r="I209" s="3" t="str">
        <f>+44 336 449-3949</f>
        <v>#ERROR!</v>
      </c>
      <c r="J209" s="1" t="s">
        <v>834</v>
      </c>
      <c r="L209" s="1">
        <v>229.0</v>
      </c>
      <c r="M209" s="1">
        <v>10.0</v>
      </c>
      <c r="N209" s="3" t="str">
        <f>+44 336 449-3949</f>
        <v>#ERROR!</v>
      </c>
    </row>
    <row r="210">
      <c r="A210" s="1">
        <v>213.0</v>
      </c>
      <c r="B210" s="1">
        <v>2.8035966E7</v>
      </c>
      <c r="C210" s="1" t="s">
        <v>7</v>
      </c>
      <c r="D210" s="1" t="s">
        <v>284</v>
      </c>
      <c r="E210" s="1" t="s">
        <v>835</v>
      </c>
      <c r="F210" s="2">
        <v>29276.0</v>
      </c>
      <c r="H210" s="1" t="s">
        <v>836</v>
      </c>
      <c r="I210" s="3" t="str">
        <f>+44 341 414-6068</f>
        <v>#ERROR!</v>
      </c>
      <c r="J210" s="1" t="s">
        <v>837</v>
      </c>
      <c r="L210" s="1">
        <v>270.0</v>
      </c>
      <c r="M210" s="1">
        <v>10.0</v>
      </c>
      <c r="N210" s="3" t="str">
        <f>+44 341 414-6068</f>
        <v>#ERROR!</v>
      </c>
    </row>
    <row r="211">
      <c r="A211" s="1">
        <v>214.0</v>
      </c>
      <c r="B211" s="1">
        <v>3.0603939E7</v>
      </c>
      <c r="C211" s="1" t="s">
        <v>7</v>
      </c>
      <c r="D211" s="1" t="s">
        <v>838</v>
      </c>
      <c r="E211" s="1" t="s">
        <v>258</v>
      </c>
      <c r="F211" s="2">
        <v>30739.0</v>
      </c>
      <c r="H211" s="1" t="s">
        <v>839</v>
      </c>
      <c r="I211" s="3" t="str">
        <f>+44 341 663-6494</f>
        <v>#ERROR!</v>
      </c>
      <c r="J211" s="1" t="s">
        <v>290</v>
      </c>
      <c r="L211" s="1">
        <v>270.0</v>
      </c>
      <c r="M211" s="1">
        <v>10.0</v>
      </c>
      <c r="N211" s="3" t="str">
        <f>+44 341 663-6494</f>
        <v>#ERROR!</v>
      </c>
    </row>
    <row r="212">
      <c r="A212" s="1">
        <v>215.0</v>
      </c>
      <c r="B212" s="1">
        <v>3.0725532E7</v>
      </c>
      <c r="C212" s="1" t="s">
        <v>7</v>
      </c>
      <c r="D212" s="1" t="s">
        <v>840</v>
      </c>
      <c r="E212" s="1" t="s">
        <v>841</v>
      </c>
      <c r="F212" s="2">
        <v>30766.0</v>
      </c>
      <c r="H212" s="1" t="s">
        <v>842</v>
      </c>
      <c r="I212" s="3" t="str">
        <f>+44 3468 44-3168</f>
        <v>#ERROR!</v>
      </c>
      <c r="J212" s="1" t="s">
        <v>654</v>
      </c>
      <c r="L212" s="1">
        <v>26409.0</v>
      </c>
      <c r="M212" s="1">
        <v>10.0</v>
      </c>
      <c r="N212" s="3" t="str">
        <f>+44 3468 44-3168</f>
        <v>#ERROR!</v>
      </c>
    </row>
    <row r="213">
      <c r="A213" s="1">
        <v>216.0</v>
      </c>
      <c r="B213" s="1">
        <v>2.8267227E7</v>
      </c>
      <c r="C213" s="1" t="s">
        <v>7</v>
      </c>
      <c r="D213" s="1" t="s">
        <v>233</v>
      </c>
      <c r="E213" s="1" t="s">
        <v>843</v>
      </c>
      <c r="F213" s="2">
        <v>29346.0</v>
      </c>
      <c r="H213" s="1" t="s">
        <v>844</v>
      </c>
      <c r="I213" s="3" t="str">
        <f>+44 341 630-3136</f>
        <v>#ERROR!</v>
      </c>
      <c r="J213" s="1" t="s">
        <v>845</v>
      </c>
      <c r="L213" s="1">
        <v>270.0</v>
      </c>
      <c r="M213" s="1">
        <v>10.0</v>
      </c>
      <c r="N213" s="3" t="str">
        <f>+44 341 630-3136</f>
        <v>#ERROR!</v>
      </c>
    </row>
    <row r="214">
      <c r="A214" s="1">
        <v>217.0</v>
      </c>
      <c r="B214" s="1">
        <v>2.8518544E7</v>
      </c>
      <c r="C214" s="1" t="s">
        <v>6</v>
      </c>
      <c r="D214" s="1" t="s">
        <v>846</v>
      </c>
      <c r="E214" s="1" t="s">
        <v>847</v>
      </c>
      <c r="F214" s="2">
        <v>29334.0</v>
      </c>
      <c r="H214" s="1" t="s">
        <v>848</v>
      </c>
      <c r="I214" s="3" t="str">
        <f>+44 341 469-4190</f>
        <v>#ERROR!</v>
      </c>
      <c r="J214" s="1" t="s">
        <v>168</v>
      </c>
      <c r="L214" s="1">
        <v>307.0</v>
      </c>
      <c r="M214" s="1">
        <v>10.0</v>
      </c>
      <c r="N214" s="3" t="str">
        <f>+44 341 469-4190</f>
        <v>#ERROR!</v>
      </c>
    </row>
    <row r="215">
      <c r="A215" s="1">
        <v>218.0</v>
      </c>
      <c r="B215" s="1">
        <v>3.6636571E7</v>
      </c>
      <c r="C215" s="1" t="s">
        <v>6</v>
      </c>
      <c r="D215" s="1" t="s">
        <v>849</v>
      </c>
      <c r="E215" s="1" t="s">
        <v>850</v>
      </c>
      <c r="F215" s="2">
        <v>33333.0</v>
      </c>
      <c r="G215" s="1" t="s">
        <v>851</v>
      </c>
      <c r="H215" s="1" t="s">
        <v>852</v>
      </c>
      <c r="I215" s="3" t="str">
        <f>+44 341 640-4899</f>
        <v>#ERROR!</v>
      </c>
      <c r="J215" s="1" t="s">
        <v>199</v>
      </c>
      <c r="L215" s="1">
        <v>307.0</v>
      </c>
      <c r="M215" s="1">
        <v>10.0</v>
      </c>
      <c r="N215" s="3" t="str">
        <f>+44 341 640-4899</f>
        <v>#ERROR!</v>
      </c>
    </row>
    <row r="216">
      <c r="A216" s="1">
        <v>219.0</v>
      </c>
      <c r="B216" s="1">
        <v>3.246773E7</v>
      </c>
      <c r="C216" s="1" t="s">
        <v>6</v>
      </c>
      <c r="D216" s="1" t="s">
        <v>853</v>
      </c>
      <c r="E216" s="1" t="s">
        <v>854</v>
      </c>
      <c r="F216" s="2">
        <v>32258.0</v>
      </c>
      <c r="G216" s="1" t="s">
        <v>855</v>
      </c>
      <c r="H216" s="1" t="s">
        <v>856</v>
      </c>
      <c r="I216" s="3" t="str">
        <f>+44 336 460-6430</f>
        <v>#ERROR!</v>
      </c>
      <c r="J216" s="1" t="s">
        <v>857</v>
      </c>
      <c r="L216" s="1">
        <v>229.0</v>
      </c>
      <c r="M216" s="1">
        <v>10.0</v>
      </c>
      <c r="N216" s="3" t="str">
        <f>+44 336 460-6430</f>
        <v>#ERROR!</v>
      </c>
    </row>
    <row r="217">
      <c r="A217" s="1">
        <v>220.0</v>
      </c>
      <c r="B217" s="1">
        <v>2.0317496E7</v>
      </c>
      <c r="C217" s="1" t="s">
        <v>7</v>
      </c>
      <c r="D217" s="1" t="s">
        <v>257</v>
      </c>
      <c r="E217" s="1" t="s">
        <v>858</v>
      </c>
      <c r="F217" s="2">
        <v>25024.0</v>
      </c>
      <c r="H217" s="1" t="s">
        <v>859</v>
      </c>
      <c r="I217" s="3" t="str">
        <f>+44 9 341 394-3680</f>
        <v>#ERROR!</v>
      </c>
      <c r="J217" s="1" t="s">
        <v>860</v>
      </c>
      <c r="L217" s="1">
        <v>270.0</v>
      </c>
      <c r="M217" s="1">
        <v>10.0</v>
      </c>
      <c r="N217" s="3" t="str">
        <f>+44 9 341 394-3680</f>
        <v>#ERROR!</v>
      </c>
    </row>
    <row r="218">
      <c r="A218" s="1">
        <v>221.0</v>
      </c>
      <c r="B218" s="1">
        <v>2.6549821E7</v>
      </c>
      <c r="C218" s="1" t="s">
        <v>6</v>
      </c>
      <c r="D218" s="1" t="s">
        <v>861</v>
      </c>
      <c r="E218" s="1" t="s">
        <v>862</v>
      </c>
      <c r="F218" s="2">
        <v>28325.0</v>
      </c>
      <c r="G218" s="1" t="s">
        <v>202</v>
      </c>
      <c r="H218" s="1" t="s">
        <v>863</v>
      </c>
      <c r="I218" s="3" t="str">
        <f>+44 341 383-4040</f>
        <v>#ERROR!</v>
      </c>
      <c r="J218" s="1" t="s">
        <v>864</v>
      </c>
      <c r="L218" s="1">
        <v>270.0</v>
      </c>
      <c r="M218" s="1">
        <v>10.0</v>
      </c>
      <c r="N218" s="3" t="str">
        <f>+44 341 383-4040</f>
        <v>#ERROR!</v>
      </c>
    </row>
    <row r="219">
      <c r="A219" s="1">
        <v>222.0</v>
      </c>
      <c r="B219" s="1">
        <v>2.7205837E7</v>
      </c>
      <c r="C219" s="1" t="s">
        <v>6</v>
      </c>
      <c r="D219" s="1" t="s">
        <v>865</v>
      </c>
      <c r="E219" s="1" t="s">
        <v>866</v>
      </c>
      <c r="F219" s="2">
        <v>28775.0</v>
      </c>
      <c r="H219" s="1" t="s">
        <v>334</v>
      </c>
      <c r="I219" s="3" t="str">
        <f>+44 341 400-9444</f>
        <v>#ERROR!</v>
      </c>
      <c r="J219" s="1" t="s">
        <v>168</v>
      </c>
      <c r="L219" s="1">
        <v>270.0</v>
      </c>
      <c r="M219" s="1">
        <v>10.0</v>
      </c>
      <c r="N219" s="3" t="str">
        <f>+44 341 400-9444</f>
        <v>#ERROR!</v>
      </c>
    </row>
    <row r="220">
      <c r="A220" s="1">
        <v>223.0</v>
      </c>
      <c r="B220" s="1">
        <v>1.3626769E7</v>
      </c>
      <c r="C220" s="1" t="s">
        <v>7</v>
      </c>
      <c r="D220" s="1" t="s">
        <v>867</v>
      </c>
      <c r="E220" s="1" t="s">
        <v>868</v>
      </c>
      <c r="F220" s="2">
        <v>21721.0</v>
      </c>
      <c r="G220" s="1" t="s">
        <v>869</v>
      </c>
      <c r="H220" s="1" t="s">
        <v>209</v>
      </c>
      <c r="I220" s="3" t="str">
        <f>+44 341 398-1443</f>
        <v>#ERROR!</v>
      </c>
      <c r="J220" s="1" t="s">
        <v>720</v>
      </c>
      <c r="L220" s="1">
        <v>270.0</v>
      </c>
      <c r="M220" s="1">
        <v>10.0</v>
      </c>
      <c r="N220" s="3" t="str">
        <f>+44 341 398-1443</f>
        <v>#ERROR!</v>
      </c>
    </row>
    <row r="221">
      <c r="A221" s="1">
        <v>224.0</v>
      </c>
      <c r="B221" s="1">
        <v>3.3060107E7</v>
      </c>
      <c r="C221" s="1" t="s">
        <v>6</v>
      </c>
      <c r="D221" s="1" t="s">
        <v>870</v>
      </c>
      <c r="E221" s="1" t="s">
        <v>871</v>
      </c>
      <c r="F221" s="2">
        <v>31757.0</v>
      </c>
      <c r="G221" s="1" t="s">
        <v>872</v>
      </c>
      <c r="H221" s="1" t="s">
        <v>873</v>
      </c>
      <c r="I221" s="3" t="str">
        <f>+44 9 3464 69-3048</f>
        <v>#ERROR!</v>
      </c>
      <c r="J221" s="1" t="s">
        <v>727</v>
      </c>
      <c r="L221" s="1">
        <v>343.0</v>
      </c>
      <c r="M221" s="1">
        <v>10.0</v>
      </c>
      <c r="N221" s="3" t="str">
        <f>+44 9 3464 69-3048</f>
        <v>#ERROR!</v>
      </c>
    </row>
    <row r="222">
      <c r="A222" s="1">
        <v>225.0</v>
      </c>
      <c r="B222" s="1">
        <v>2.9578075E7</v>
      </c>
      <c r="C222" s="1" t="s">
        <v>6</v>
      </c>
      <c r="D222" s="1" t="s">
        <v>545</v>
      </c>
      <c r="E222" s="1" t="s">
        <v>874</v>
      </c>
      <c r="F222" s="2">
        <v>30045.0</v>
      </c>
      <c r="H222" s="1" t="s">
        <v>875</v>
      </c>
      <c r="I222" s="3" t="str">
        <f>+44 341 618-6649</f>
        <v>#ERROR!</v>
      </c>
      <c r="J222" s="1" t="s">
        <v>876</v>
      </c>
      <c r="L222" s="1">
        <v>270.0</v>
      </c>
      <c r="M222" s="1">
        <v>10.0</v>
      </c>
      <c r="N222" s="3" t="str">
        <f>+44 341 618-6649</f>
        <v>#ERROR!</v>
      </c>
    </row>
    <row r="223">
      <c r="A223" s="1">
        <v>226.0</v>
      </c>
      <c r="B223" s="1">
        <v>3.7832799E7</v>
      </c>
      <c r="C223" s="1" t="s">
        <v>7</v>
      </c>
      <c r="D223" s="1" t="s">
        <v>378</v>
      </c>
      <c r="E223" s="1" t="s">
        <v>442</v>
      </c>
      <c r="F223" s="2">
        <v>34458.0</v>
      </c>
      <c r="H223" s="1" t="s">
        <v>877</v>
      </c>
      <c r="I223" s="3" t="str">
        <f>+44 3464 49-0036</f>
        <v>#ERROR!</v>
      </c>
      <c r="J223" s="1" t="s">
        <v>878</v>
      </c>
      <c r="L223" s="1">
        <v>270.0</v>
      </c>
      <c r="M223" s="1">
        <v>10.0</v>
      </c>
      <c r="N223" s="3" t="str">
        <f>+44 3464 49-0036</f>
        <v>#ERROR!</v>
      </c>
    </row>
    <row r="224">
      <c r="A224" s="1">
        <v>227.0</v>
      </c>
      <c r="B224" s="1">
        <v>2.0395869E7</v>
      </c>
      <c r="C224" s="1" t="s">
        <v>7</v>
      </c>
      <c r="D224" s="1" t="s">
        <v>879</v>
      </c>
      <c r="E224" s="1" t="s">
        <v>880</v>
      </c>
      <c r="F224" s="2">
        <v>25322.0</v>
      </c>
      <c r="H224" s="1" t="s">
        <v>881</v>
      </c>
      <c r="I224" s="3" t="str">
        <f>+44 9 341 388-4433</f>
        <v>#ERROR!</v>
      </c>
      <c r="J224" s="1" t="s">
        <v>882</v>
      </c>
      <c r="L224" s="1">
        <v>270.0</v>
      </c>
      <c r="M224" s="1">
        <v>10.0</v>
      </c>
      <c r="N224" s="3" t="str">
        <f>+44 9 341 388-4433</f>
        <v>#ERROR!</v>
      </c>
    </row>
    <row r="225">
      <c r="A225" s="1">
        <v>228.0</v>
      </c>
      <c r="B225" s="1">
        <v>2.4764557E7</v>
      </c>
      <c r="C225" s="1" t="s">
        <v>6</v>
      </c>
      <c r="D225" s="1" t="s">
        <v>883</v>
      </c>
      <c r="E225" s="1" t="s">
        <v>884</v>
      </c>
      <c r="F225" s="2">
        <v>27509.0</v>
      </c>
      <c r="H225" s="1" t="s">
        <v>885</v>
      </c>
      <c r="I225" s="3" t="str">
        <f>+44 9 3464 44-3031</f>
        <v>#ERROR!</v>
      </c>
      <c r="J225" s="1" t="s">
        <v>293</v>
      </c>
      <c r="L225" s="1">
        <v>343.0</v>
      </c>
      <c r="M225" s="1">
        <v>10.0</v>
      </c>
      <c r="N225" s="3" t="str">
        <f>+44 9 3464 44-3031</f>
        <v>#ERROR!</v>
      </c>
    </row>
    <row r="226">
      <c r="A226" s="1">
        <v>229.0</v>
      </c>
      <c r="B226" s="1">
        <v>2.2732837E7</v>
      </c>
      <c r="C226" s="1" t="s">
        <v>7</v>
      </c>
      <c r="D226" s="1" t="s">
        <v>886</v>
      </c>
      <c r="E226" s="1" t="s">
        <v>887</v>
      </c>
      <c r="F226" s="2">
        <v>26218.0</v>
      </c>
      <c r="G226" s="1" t="s">
        <v>888</v>
      </c>
      <c r="H226" s="1" t="s">
        <v>889</v>
      </c>
      <c r="I226" s="3" t="str">
        <f>+44 341 693-1438</f>
        <v>#ERROR!</v>
      </c>
      <c r="J226" s="1" t="s">
        <v>345</v>
      </c>
      <c r="L226" s="1">
        <v>270.0</v>
      </c>
      <c r="M226" s="1">
        <v>10.0</v>
      </c>
      <c r="N226" s="3" t="str">
        <f>+44 341 693-1438</f>
        <v>#ERROR!</v>
      </c>
    </row>
    <row r="227">
      <c r="A227" s="1">
        <v>230.0</v>
      </c>
      <c r="B227" s="1">
        <v>1.6971782E7</v>
      </c>
      <c r="C227" s="1" t="s">
        <v>6</v>
      </c>
      <c r="D227" s="1" t="s">
        <v>707</v>
      </c>
      <c r="E227" s="1" t="s">
        <v>890</v>
      </c>
      <c r="F227" s="2">
        <v>23613.0</v>
      </c>
      <c r="H227" s="1" t="s">
        <v>891</v>
      </c>
      <c r="I227" s="3" t="str">
        <f>+44 341 336-9499</f>
        <v>#ERROR!</v>
      </c>
      <c r="J227" s="1" t="s">
        <v>337</v>
      </c>
      <c r="L227" s="1">
        <v>270.0</v>
      </c>
      <c r="M227" s="1">
        <v>10.0</v>
      </c>
      <c r="N227" s="3" t="str">
        <f>+44 341 336-9499</f>
        <v>#ERROR!</v>
      </c>
    </row>
    <row r="228">
      <c r="A228" s="1">
        <v>231.0</v>
      </c>
      <c r="B228" s="1">
        <v>3.2439359E7</v>
      </c>
      <c r="C228" s="1" t="s">
        <v>7</v>
      </c>
      <c r="D228" s="1" t="s">
        <v>892</v>
      </c>
      <c r="E228" s="1" t="s">
        <v>893</v>
      </c>
      <c r="F228" s="2">
        <v>31391.0</v>
      </c>
      <c r="G228" s="1" t="s">
        <v>894</v>
      </c>
      <c r="H228" s="1" t="s">
        <v>895</v>
      </c>
      <c r="I228" s="3" t="str">
        <f>+44 341 684-9999</f>
        <v>#ERROR!</v>
      </c>
      <c r="J228" s="1" t="s">
        <v>407</v>
      </c>
      <c r="L228" s="1">
        <v>270.0</v>
      </c>
      <c r="M228" s="1">
        <v>10.0</v>
      </c>
      <c r="N228" s="3" t="str">
        <f>+44 341 684-9999</f>
        <v>#ERROR!</v>
      </c>
    </row>
    <row r="229">
      <c r="A229" s="1">
        <v>232.0</v>
      </c>
      <c r="B229" s="1">
        <v>2.3893663E7</v>
      </c>
      <c r="C229" s="1" t="s">
        <v>7</v>
      </c>
      <c r="D229" s="1" t="s">
        <v>896</v>
      </c>
      <c r="E229" s="1" t="s">
        <v>897</v>
      </c>
      <c r="F229" s="2">
        <v>27202.0</v>
      </c>
      <c r="G229" s="1" t="s">
        <v>356</v>
      </c>
      <c r="H229" s="1" t="s">
        <v>898</v>
      </c>
      <c r="I229" s="3" t="str">
        <f>+44 341 313-6690</f>
        <v>#ERROR!</v>
      </c>
      <c r="J229" s="1" t="s">
        <v>519</v>
      </c>
      <c r="L229" s="1">
        <v>270.0</v>
      </c>
      <c r="M229" s="1">
        <v>10.0</v>
      </c>
      <c r="N229" s="3" t="str">
        <f>+44 341 313-6690</f>
        <v>#ERROR!</v>
      </c>
    </row>
    <row r="230">
      <c r="A230" s="1">
        <v>233.0</v>
      </c>
      <c r="B230" s="1">
        <v>3.58409E7</v>
      </c>
      <c r="C230" s="1" t="s">
        <v>6</v>
      </c>
      <c r="D230" s="1" t="s">
        <v>899</v>
      </c>
      <c r="E230" s="1" t="s">
        <v>900</v>
      </c>
      <c r="F230" s="2">
        <v>33304.0</v>
      </c>
      <c r="H230" s="1" t="s">
        <v>396</v>
      </c>
      <c r="I230" s="3" t="str">
        <f>+44 341 604-3443</f>
        <v>#ERROR!</v>
      </c>
      <c r="J230" s="1" t="s">
        <v>237</v>
      </c>
      <c r="L230" s="1">
        <v>351.0</v>
      </c>
      <c r="M230" s="1">
        <v>10.0</v>
      </c>
      <c r="N230" s="3" t="str">
        <f>+44 341 604-3443</f>
        <v>#ERROR!</v>
      </c>
    </row>
    <row r="231">
      <c r="A231" s="1">
        <v>234.0</v>
      </c>
      <c r="B231" s="1">
        <v>2.4523115E7</v>
      </c>
      <c r="C231" s="1" t="s">
        <v>7</v>
      </c>
      <c r="D231" s="1" t="s">
        <v>901</v>
      </c>
      <c r="E231" s="1" t="s">
        <v>902</v>
      </c>
      <c r="F231" s="2">
        <v>27353.0</v>
      </c>
      <c r="H231" s="1" t="s">
        <v>903</v>
      </c>
      <c r="I231" s="3" t="str">
        <f>+44 9 341 636-4093</f>
        <v>#ERROR!</v>
      </c>
      <c r="J231" s="1" t="s">
        <v>904</v>
      </c>
      <c r="L231" s="1">
        <v>270.0</v>
      </c>
      <c r="M231" s="1">
        <v>10.0</v>
      </c>
      <c r="N231" s="3" t="str">
        <f>+44 9 341 636-4093</f>
        <v>#ERROR!</v>
      </c>
    </row>
    <row r="232">
      <c r="A232" s="1">
        <v>235.0</v>
      </c>
      <c r="B232" s="1">
        <v>3.8908043E7</v>
      </c>
      <c r="C232" s="1" t="s">
        <v>6</v>
      </c>
      <c r="D232" s="1" t="s">
        <v>905</v>
      </c>
      <c r="E232" s="1" t="s">
        <v>581</v>
      </c>
      <c r="F232" s="2">
        <v>34629.0</v>
      </c>
      <c r="H232" s="1" t="s">
        <v>906</v>
      </c>
      <c r="I232" s="3" t="str">
        <f>+44 341 634-1440</f>
        <v>#ERROR!</v>
      </c>
      <c r="J232" s="1" t="s">
        <v>168</v>
      </c>
      <c r="L232" s="1">
        <v>270.0</v>
      </c>
      <c r="M232" s="1">
        <v>10.0</v>
      </c>
      <c r="N232" s="3" t="str">
        <f>+44 341 634-1440</f>
        <v>#ERROR!</v>
      </c>
    </row>
    <row r="233">
      <c r="A233" s="1">
        <v>236.0</v>
      </c>
      <c r="B233" s="1">
        <v>3.8361113E7</v>
      </c>
      <c r="C233" s="1" t="s">
        <v>6</v>
      </c>
      <c r="D233" s="1" t="s">
        <v>907</v>
      </c>
      <c r="E233" s="1" t="s">
        <v>793</v>
      </c>
      <c r="F233" s="2">
        <v>34434.0</v>
      </c>
      <c r="G233" s="1" t="s">
        <v>202</v>
      </c>
      <c r="H233" s="1" t="s">
        <v>908</v>
      </c>
      <c r="I233" s="3" t="str">
        <f>+44 341 449-3619</f>
        <v>#ERROR!</v>
      </c>
      <c r="J233" s="1" t="s">
        <v>163</v>
      </c>
      <c r="L233" s="1">
        <v>270.0</v>
      </c>
      <c r="M233" s="1">
        <v>10.0</v>
      </c>
      <c r="N233" s="3" t="str">
        <f>+44 341 449-3619</f>
        <v>#ERROR!</v>
      </c>
    </row>
    <row r="234">
      <c r="A234" s="1">
        <v>237.0</v>
      </c>
      <c r="B234" s="1">
        <v>3.2059481E7</v>
      </c>
      <c r="C234" s="1" t="s">
        <v>7</v>
      </c>
      <c r="D234" s="1" t="s">
        <v>487</v>
      </c>
      <c r="E234" s="1" t="s">
        <v>909</v>
      </c>
      <c r="F234" s="2">
        <v>31425.0</v>
      </c>
      <c r="G234" s="1" t="s">
        <v>202</v>
      </c>
      <c r="H234" s="1" t="s">
        <v>910</v>
      </c>
      <c r="I234" s="3" t="str">
        <f>+44 341 490-9690</f>
        <v>#ERROR!</v>
      </c>
      <c r="J234" s="1" t="s">
        <v>911</v>
      </c>
      <c r="L234" s="1">
        <v>270.0</v>
      </c>
      <c r="M234" s="1">
        <v>10.0</v>
      </c>
      <c r="N234" s="3" t="str">
        <f>+44 341 490-9690</f>
        <v>#ERROR!</v>
      </c>
    </row>
    <row r="235">
      <c r="A235" s="1">
        <v>238.0</v>
      </c>
      <c r="B235" s="1">
        <v>2.4037862E7</v>
      </c>
      <c r="C235" s="1" t="s">
        <v>6</v>
      </c>
      <c r="D235" s="1" t="s">
        <v>307</v>
      </c>
      <c r="E235" s="1" t="s">
        <v>304</v>
      </c>
      <c r="F235" s="2">
        <v>27160.0</v>
      </c>
      <c r="G235" s="1" t="s">
        <v>912</v>
      </c>
      <c r="H235" s="1" t="s">
        <v>146</v>
      </c>
      <c r="I235" s="3" t="str">
        <f>+44 341 664-8303</f>
        <v>#ERROR!</v>
      </c>
      <c r="J235" s="1" t="s">
        <v>237</v>
      </c>
      <c r="L235" s="1">
        <v>307.0</v>
      </c>
      <c r="M235" s="1">
        <v>10.0</v>
      </c>
      <c r="N235" s="3" t="str">
        <f>+44 341 664-8303</f>
        <v>#ERROR!</v>
      </c>
    </row>
    <row r="236">
      <c r="A236" s="1">
        <v>239.0</v>
      </c>
      <c r="B236" s="1">
        <v>1.785265E7</v>
      </c>
      <c r="C236" s="1" t="s">
        <v>7</v>
      </c>
      <c r="D236" s="1" t="s">
        <v>913</v>
      </c>
      <c r="E236" s="1" t="s">
        <v>304</v>
      </c>
      <c r="F236" s="2">
        <v>24214.0</v>
      </c>
      <c r="G236" s="1" t="s">
        <v>202</v>
      </c>
      <c r="H236" s="1" t="s">
        <v>914</v>
      </c>
      <c r="I236" s="3" t="str">
        <f>+44 341 383-1644</f>
        <v>#ERROR!</v>
      </c>
      <c r="J236" s="1" t="s">
        <v>915</v>
      </c>
      <c r="L236" s="1">
        <v>270.0</v>
      </c>
      <c r="M236" s="1">
        <v>10.0</v>
      </c>
      <c r="N236" s="3" t="str">
        <f>+44 341 383-1644</f>
        <v>#ERROR!</v>
      </c>
    </row>
    <row r="237">
      <c r="A237" s="1">
        <v>240.0</v>
      </c>
      <c r="B237" s="1">
        <v>2.719472E7</v>
      </c>
      <c r="C237" s="1" t="s">
        <v>7</v>
      </c>
      <c r="D237" s="1" t="s">
        <v>916</v>
      </c>
      <c r="E237" s="1" t="s">
        <v>475</v>
      </c>
      <c r="F237" s="2">
        <v>28759.0</v>
      </c>
      <c r="H237" s="1" t="s">
        <v>917</v>
      </c>
      <c r="I237" s="3" t="str">
        <f>+44 341 330-3330</f>
        <v>#ERROR!</v>
      </c>
      <c r="J237" s="1" t="s">
        <v>237</v>
      </c>
      <c r="L237" s="1">
        <v>270.0</v>
      </c>
      <c r="M237" s="1">
        <v>10.0</v>
      </c>
      <c r="N237" s="3" t="str">
        <f>+44 341 330-3330</f>
        <v>#ERROR!</v>
      </c>
    </row>
    <row r="238">
      <c r="A238" s="1">
        <v>241.0</v>
      </c>
      <c r="B238" s="1">
        <v>3.2328044E7</v>
      </c>
      <c r="C238" s="1" t="s">
        <v>7</v>
      </c>
      <c r="D238" s="1" t="s">
        <v>918</v>
      </c>
      <c r="E238" s="1" t="s">
        <v>919</v>
      </c>
      <c r="F238" s="2">
        <v>31540.0</v>
      </c>
      <c r="H238" s="1" t="s">
        <v>920</v>
      </c>
      <c r="I238" s="3" t="str">
        <f>+44 341 344-9660</f>
        <v>#ERROR!</v>
      </c>
      <c r="J238" s="1" t="s">
        <v>501</v>
      </c>
      <c r="L238" s="1">
        <v>270.0</v>
      </c>
      <c r="M238" s="1">
        <v>10.0</v>
      </c>
      <c r="N238" s="3" t="str">
        <f>+44 341 344-9660</f>
        <v>#ERROR!</v>
      </c>
    </row>
    <row r="239">
      <c r="A239" s="1">
        <v>242.0</v>
      </c>
      <c r="B239" s="1">
        <v>2.1028023E7</v>
      </c>
      <c r="C239" s="1" t="s">
        <v>7</v>
      </c>
      <c r="D239" s="1" t="s">
        <v>921</v>
      </c>
      <c r="E239" s="1" t="s">
        <v>922</v>
      </c>
      <c r="F239" s="2">
        <v>25497.0</v>
      </c>
      <c r="H239" s="1" t="s">
        <v>923</v>
      </c>
      <c r="I239" s="3" t="str">
        <f>+44 336 448-9904</f>
        <v>#ERROR!</v>
      </c>
      <c r="J239" s="1" t="s">
        <v>924</v>
      </c>
      <c r="L239" s="1">
        <v>229.0</v>
      </c>
      <c r="M239" s="1">
        <v>10.0</v>
      </c>
      <c r="N239" s="3" t="str">
        <f>+44 336 448-9904</f>
        <v>#ERROR!</v>
      </c>
    </row>
    <row r="240">
      <c r="A240" s="1">
        <v>243.0</v>
      </c>
      <c r="B240" s="1">
        <v>4.7028361E7</v>
      </c>
      <c r="C240" s="1" t="s">
        <v>6</v>
      </c>
      <c r="D240" s="1" t="s">
        <v>925</v>
      </c>
      <c r="E240" s="1" t="s">
        <v>926</v>
      </c>
      <c r="F240" s="2">
        <v>38758.0</v>
      </c>
      <c r="G240" s="1" t="s">
        <v>927</v>
      </c>
      <c r="H240" s="1" t="s">
        <v>928</v>
      </c>
      <c r="I240" s="3" t="str">
        <f>+44 3464 68-3903</f>
        <v>#ERROR!</v>
      </c>
      <c r="J240" s="1" t="s">
        <v>929</v>
      </c>
      <c r="L240" s="1">
        <v>343.0</v>
      </c>
      <c r="M240" s="1">
        <v>10.0</v>
      </c>
      <c r="N240" s="3" t="str">
        <f>+44 3464 68-3903</f>
        <v>#ERROR!</v>
      </c>
    </row>
    <row r="241">
      <c r="A241" s="1">
        <v>244.0</v>
      </c>
      <c r="B241" s="1">
        <v>2.7405541E7</v>
      </c>
      <c r="C241" s="1" t="s">
        <v>7</v>
      </c>
      <c r="D241" s="1" t="s">
        <v>930</v>
      </c>
      <c r="E241" s="1" t="s">
        <v>931</v>
      </c>
      <c r="F241" s="2">
        <v>28944.0</v>
      </c>
      <c r="H241" s="1" t="s">
        <v>932</v>
      </c>
      <c r="I241" s="3" t="str">
        <f>+44 9 3464 49-0340</f>
        <v>#ERROR!</v>
      </c>
      <c r="J241" s="1" t="s">
        <v>178</v>
      </c>
      <c r="L241" s="1">
        <v>343.0</v>
      </c>
      <c r="M241" s="1">
        <v>10.0</v>
      </c>
      <c r="N241" s="3" t="str">
        <f>+44 9 3464 49-0340</f>
        <v>#ERROR!</v>
      </c>
    </row>
    <row r="242">
      <c r="A242" s="1">
        <v>245.0</v>
      </c>
      <c r="B242" s="1">
        <v>2.7272558E7</v>
      </c>
      <c r="C242" s="1" t="s">
        <v>6</v>
      </c>
      <c r="D242" s="1" t="s">
        <v>164</v>
      </c>
      <c r="E242" s="1" t="s">
        <v>933</v>
      </c>
      <c r="F242" s="2">
        <v>28923.0</v>
      </c>
      <c r="H242" s="1" t="s">
        <v>934</v>
      </c>
      <c r="I242" s="3" t="str">
        <f>+44 341 398-6331</f>
        <v>#ERROR!</v>
      </c>
      <c r="J242" s="1" t="s">
        <v>345</v>
      </c>
      <c r="L242" s="1">
        <v>270.0</v>
      </c>
      <c r="M242" s="1">
        <v>10.0</v>
      </c>
      <c r="N242" s="3" t="str">
        <f>+44 341 398-6331</f>
        <v>#ERROR!</v>
      </c>
    </row>
    <row r="243">
      <c r="A243" s="1">
        <v>246.0</v>
      </c>
      <c r="B243" s="1">
        <v>1.7620095E7</v>
      </c>
      <c r="C243" s="1" t="s">
        <v>6</v>
      </c>
      <c r="D243" s="1" t="s">
        <v>935</v>
      </c>
      <c r="E243" s="1" t="s">
        <v>936</v>
      </c>
      <c r="F243" s="2">
        <v>23767.0</v>
      </c>
      <c r="H243" s="1" t="s">
        <v>327</v>
      </c>
      <c r="I243" s="3" t="str">
        <f>+44 341 409-3930</f>
        <v>#ERROR!</v>
      </c>
      <c r="J243" s="1" t="s">
        <v>937</v>
      </c>
      <c r="L243" s="1">
        <v>270.0</v>
      </c>
      <c r="M243" s="1">
        <v>10.0</v>
      </c>
      <c r="N243" s="3" t="str">
        <f>+44 341 409-3930</f>
        <v>#ERROR!</v>
      </c>
    </row>
    <row r="244">
      <c r="A244" s="1">
        <v>247.0</v>
      </c>
      <c r="B244" s="1">
        <v>3.0118357E7</v>
      </c>
      <c r="C244" s="1" t="s">
        <v>6</v>
      </c>
      <c r="D244" s="1" t="s">
        <v>629</v>
      </c>
      <c r="E244" s="1" t="s">
        <v>159</v>
      </c>
      <c r="F244" s="2">
        <v>30288.0</v>
      </c>
      <c r="H244" s="1" t="s">
        <v>713</v>
      </c>
      <c r="I244" s="3" t="str">
        <f>+44 341 694-4004</f>
        <v>#ERROR!</v>
      </c>
      <c r="J244" s="1" t="s">
        <v>525</v>
      </c>
      <c r="L244" s="1">
        <v>270.0</v>
      </c>
      <c r="M244" s="1">
        <v>10.0</v>
      </c>
      <c r="N244" s="3" t="str">
        <f>+44 341 694-4004</f>
        <v>#ERROR!</v>
      </c>
    </row>
    <row r="245">
      <c r="A245" s="1">
        <v>248.0</v>
      </c>
      <c r="B245" s="1">
        <v>2.963356E7</v>
      </c>
      <c r="C245" s="1" t="s">
        <v>6</v>
      </c>
      <c r="D245" s="1" t="s">
        <v>938</v>
      </c>
      <c r="E245" s="1" t="s">
        <v>939</v>
      </c>
      <c r="F245" s="2">
        <v>30145.0</v>
      </c>
      <c r="H245" s="1" t="s">
        <v>940</v>
      </c>
      <c r="I245" s="3" t="str">
        <f>+44 9 3464 41-9398</f>
        <v>#ERROR!</v>
      </c>
      <c r="J245" s="1" t="s">
        <v>941</v>
      </c>
      <c r="L245" s="1">
        <v>343.0</v>
      </c>
      <c r="M245" s="1">
        <v>10.0</v>
      </c>
      <c r="N245" s="3" t="str">
        <f>+44 9 3464 41-9398</f>
        <v>#ERROR!</v>
      </c>
    </row>
    <row r="246">
      <c r="A246" s="1">
        <v>249.0</v>
      </c>
      <c r="B246" s="1">
        <v>2.7187236E7</v>
      </c>
      <c r="C246" s="1" t="s">
        <v>7</v>
      </c>
      <c r="D246" s="1" t="s">
        <v>942</v>
      </c>
      <c r="E246" s="1" t="s">
        <v>943</v>
      </c>
      <c r="F246" s="2">
        <v>28804.0</v>
      </c>
      <c r="H246" s="1" t="s">
        <v>124</v>
      </c>
      <c r="I246" s="3" t="str">
        <f>+44 341 483-3338</f>
        <v>#ERROR!</v>
      </c>
      <c r="J246" s="1" t="s">
        <v>237</v>
      </c>
      <c r="L246" s="1">
        <v>270.0</v>
      </c>
      <c r="M246" s="1">
        <v>10.0</v>
      </c>
      <c r="N246" s="3" t="str">
        <f>+44 341 483-3338</f>
        <v>#ERROR!</v>
      </c>
    </row>
    <row r="247">
      <c r="A247" s="1">
        <v>250.0</v>
      </c>
      <c r="B247" s="1">
        <v>3.1158045E7</v>
      </c>
      <c r="C247" s="1" t="s">
        <v>7</v>
      </c>
      <c r="D247" s="1" t="s">
        <v>944</v>
      </c>
      <c r="E247" s="1" t="s">
        <v>945</v>
      </c>
      <c r="F247" s="2">
        <v>30997.0</v>
      </c>
      <c r="G247" s="1" t="s">
        <v>946</v>
      </c>
      <c r="H247" s="1" t="s">
        <v>947</v>
      </c>
      <c r="I247" s="3" t="str">
        <f>+44 9 3493 48-3134</f>
        <v>#ERROR!</v>
      </c>
      <c r="J247" s="1" t="s">
        <v>237</v>
      </c>
      <c r="L247" s="1">
        <v>278.0</v>
      </c>
      <c r="M247" s="1">
        <v>10.0</v>
      </c>
      <c r="N247" s="3" t="str">
        <f>+44 9 3493 48-3134</f>
        <v>#ERROR!</v>
      </c>
    </row>
    <row r="248">
      <c r="A248" s="1">
        <v>251.0</v>
      </c>
      <c r="B248" s="1">
        <v>2.5497199E7</v>
      </c>
      <c r="C248" s="1" t="s">
        <v>7</v>
      </c>
      <c r="D248" s="1" t="s">
        <v>334</v>
      </c>
      <c r="E248" s="1" t="s">
        <v>816</v>
      </c>
      <c r="F248" s="2">
        <v>27964.0</v>
      </c>
      <c r="G248" s="1" t="s">
        <v>356</v>
      </c>
      <c r="H248" s="1" t="s">
        <v>948</v>
      </c>
      <c r="I248" s="3" t="str">
        <f>+44 341 309-4143</f>
        <v>#ERROR!</v>
      </c>
      <c r="J248" s="1" t="s">
        <v>270</v>
      </c>
      <c r="L248" s="1">
        <v>270.0</v>
      </c>
      <c r="M248" s="1">
        <v>10.0</v>
      </c>
      <c r="N248" s="3" t="str">
        <f>+44 341 309-4143</f>
        <v>#ERROR!</v>
      </c>
    </row>
    <row r="249">
      <c r="A249" s="1">
        <v>252.0</v>
      </c>
      <c r="B249" s="1">
        <v>3.2440938E7</v>
      </c>
      <c r="C249" s="1" t="s">
        <v>7</v>
      </c>
      <c r="D249" s="1" t="s">
        <v>949</v>
      </c>
      <c r="E249" s="1" t="s">
        <v>950</v>
      </c>
      <c r="F249" s="2">
        <v>31580.0</v>
      </c>
      <c r="G249" s="1" t="s">
        <v>951</v>
      </c>
      <c r="H249" s="1" t="s">
        <v>952</v>
      </c>
      <c r="I249" s="3" t="str">
        <f>+44 341 381-9844</f>
        <v>#ERROR!</v>
      </c>
      <c r="J249" s="1" t="s">
        <v>953</v>
      </c>
      <c r="L249" s="1">
        <v>270.0</v>
      </c>
      <c r="M249" s="1">
        <v>10.0</v>
      </c>
      <c r="N249" s="3" t="str">
        <f>+44 341 381-9844</f>
        <v>#ERROR!</v>
      </c>
    </row>
    <row r="250">
      <c r="A250" s="1">
        <v>253.0</v>
      </c>
      <c r="B250" s="1">
        <v>3.3330423E7</v>
      </c>
      <c r="C250" s="1" t="s">
        <v>6</v>
      </c>
      <c r="D250" s="1" t="s">
        <v>954</v>
      </c>
      <c r="E250" s="1" t="s">
        <v>955</v>
      </c>
      <c r="F250" s="2">
        <v>31944.0</v>
      </c>
      <c r="H250" s="1" t="s">
        <v>956</v>
      </c>
      <c r="I250" s="3" t="str">
        <f>+44 341 333-0439</f>
        <v>#ERROR!</v>
      </c>
      <c r="J250" s="1" t="s">
        <v>383</v>
      </c>
      <c r="L250" s="1">
        <v>270.0</v>
      </c>
      <c r="M250" s="1">
        <v>10.0</v>
      </c>
      <c r="N250" s="3" t="str">
        <f>+44 341 333-0439</f>
        <v>#ERROR!</v>
      </c>
    </row>
    <row r="251">
      <c r="A251" s="1">
        <v>254.0</v>
      </c>
      <c r="B251" s="1">
        <v>4.0962958E7</v>
      </c>
      <c r="C251" s="1" t="s">
        <v>7</v>
      </c>
      <c r="D251" s="1" t="s">
        <v>957</v>
      </c>
      <c r="E251" s="1" t="s">
        <v>958</v>
      </c>
      <c r="F251" s="2">
        <v>35824.0</v>
      </c>
      <c r="H251" s="1" t="s">
        <v>959</v>
      </c>
      <c r="I251" s="3" t="str">
        <f>+44 3884 49-4494</f>
        <v>#ERROR!</v>
      </c>
      <c r="J251" s="1" t="s">
        <v>708</v>
      </c>
      <c r="L251" s="1">
        <v>270.0</v>
      </c>
      <c r="M251" s="1">
        <v>10.0</v>
      </c>
      <c r="N251" s="3" t="str">
        <f>+44 3884 49-4494</f>
        <v>#ERROR!</v>
      </c>
    </row>
    <row r="252">
      <c r="A252" s="1">
        <v>255.0</v>
      </c>
      <c r="B252" s="1">
        <v>3.2509387E7</v>
      </c>
      <c r="C252" s="1" t="s">
        <v>7</v>
      </c>
      <c r="D252" s="1" t="s">
        <v>960</v>
      </c>
      <c r="E252" s="1" t="s">
        <v>961</v>
      </c>
      <c r="F252" s="2">
        <v>31498.0</v>
      </c>
      <c r="H252" s="1" t="s">
        <v>962</v>
      </c>
      <c r="I252" s="3" t="str">
        <f>+44 3464 43-8994</f>
        <v>#ERROR!</v>
      </c>
      <c r="J252" s="1" t="s">
        <v>963</v>
      </c>
      <c r="L252" s="1">
        <v>343.0</v>
      </c>
      <c r="M252" s="1">
        <v>10.0</v>
      </c>
      <c r="N252" s="3" t="str">
        <f>+44 3464 43-8994</f>
        <v>#ERROR!</v>
      </c>
    </row>
    <row r="253">
      <c r="A253" s="1">
        <v>256.0</v>
      </c>
      <c r="B253" s="1">
        <v>2.4488642E7</v>
      </c>
      <c r="C253" s="1" t="s">
        <v>7</v>
      </c>
      <c r="D253" s="1" t="s">
        <v>321</v>
      </c>
      <c r="E253" s="1" t="s">
        <v>964</v>
      </c>
      <c r="F253" s="2">
        <v>27137.0</v>
      </c>
      <c r="H253" s="1" t="s">
        <v>965</v>
      </c>
      <c r="I253" s="3" t="str">
        <f>+44 9 341 646-4333</f>
        <v>#ERROR!</v>
      </c>
      <c r="J253" s="1" t="s">
        <v>237</v>
      </c>
      <c r="L253" s="1">
        <v>270.0</v>
      </c>
      <c r="M253" s="1">
        <v>10.0</v>
      </c>
      <c r="N253" s="3" t="str">
        <f>+44 9 341 646-4333</f>
        <v>#ERROR!</v>
      </c>
    </row>
    <row r="254">
      <c r="A254" s="1">
        <v>257.0</v>
      </c>
      <c r="B254" s="1">
        <v>3.2153568E7</v>
      </c>
      <c r="C254" s="1" t="s">
        <v>7</v>
      </c>
      <c r="D254" s="1" t="s">
        <v>966</v>
      </c>
      <c r="E254" s="1" t="s">
        <v>967</v>
      </c>
      <c r="F254" s="2">
        <v>31531.0</v>
      </c>
      <c r="G254" s="1" t="s">
        <v>662</v>
      </c>
      <c r="H254" s="1" t="s">
        <v>968</v>
      </c>
      <c r="I254" s="3" t="str">
        <f>+44 3496 64-0149</f>
        <v>#ERROR!</v>
      </c>
      <c r="J254" s="1" t="s">
        <v>290</v>
      </c>
      <c r="L254" s="1">
        <v>54040.0</v>
      </c>
      <c r="M254" s="1">
        <v>10.0</v>
      </c>
      <c r="N254" s="3" t="str">
        <f>+44 3496 64-0149</f>
        <v>#ERROR!</v>
      </c>
    </row>
    <row r="255">
      <c r="A255" s="1">
        <v>258.0</v>
      </c>
      <c r="B255" s="1">
        <v>2.9274877E7</v>
      </c>
      <c r="C255" s="1" t="s">
        <v>7</v>
      </c>
      <c r="D255" s="1" t="s">
        <v>969</v>
      </c>
      <c r="E255" s="1" t="s">
        <v>200</v>
      </c>
      <c r="F255" s="2">
        <v>29690.0</v>
      </c>
      <c r="H255" s="1" t="s">
        <v>970</v>
      </c>
      <c r="I255" s="3" t="str">
        <f>+44 341 481-0343</f>
        <v>#ERROR!</v>
      </c>
      <c r="J255" s="1" t="s">
        <v>864</v>
      </c>
      <c r="L255" s="1">
        <v>270.0</v>
      </c>
      <c r="M255" s="1">
        <v>10.0</v>
      </c>
      <c r="N255" s="3" t="str">
        <f>+44 341 481-0343</f>
        <v>#ERROR!</v>
      </c>
    </row>
    <row r="256">
      <c r="A256" s="1">
        <v>259.0</v>
      </c>
      <c r="B256" s="1">
        <v>4.2728281E7</v>
      </c>
      <c r="C256" s="1" t="s">
        <v>7</v>
      </c>
      <c r="D256" s="1" t="s">
        <v>971</v>
      </c>
      <c r="E256" s="1" t="s">
        <v>972</v>
      </c>
      <c r="F256" s="2">
        <v>36643.0</v>
      </c>
      <c r="H256" s="1" t="s">
        <v>973</v>
      </c>
      <c r="I256" s="3" t="str">
        <f>+44 341 691-4633</f>
        <v>#ERROR!</v>
      </c>
      <c r="J256" s="1" t="s">
        <v>864</v>
      </c>
      <c r="L256" s="1">
        <v>270.0</v>
      </c>
      <c r="M256" s="1">
        <v>10.0</v>
      </c>
      <c r="N256" s="3" t="str">
        <f>+44 341 691-4633</f>
        <v>#ERROR!</v>
      </c>
    </row>
    <row r="257">
      <c r="A257" s="1">
        <v>260.0</v>
      </c>
      <c r="B257" s="1">
        <v>2.9183442E7</v>
      </c>
      <c r="C257" s="1" t="s">
        <v>6</v>
      </c>
      <c r="D257" s="1" t="s">
        <v>974</v>
      </c>
      <c r="E257" s="1" t="s">
        <v>975</v>
      </c>
      <c r="F257" s="2">
        <v>29868.0</v>
      </c>
      <c r="H257" s="1" t="s">
        <v>976</v>
      </c>
      <c r="I257" s="3" t="str">
        <f>+44 341 340-9934</f>
        <v>#ERROR!</v>
      </c>
      <c r="J257" s="1" t="s">
        <v>293</v>
      </c>
      <c r="L257" s="1">
        <v>270.0</v>
      </c>
      <c r="M257" s="1">
        <v>10.0</v>
      </c>
      <c r="N257" s="3" t="str">
        <f>+44 341 340-9934</f>
        <v>#ERROR!</v>
      </c>
    </row>
    <row r="258">
      <c r="A258" s="1">
        <v>261.0</v>
      </c>
      <c r="B258" s="1">
        <v>4.6069131E7</v>
      </c>
      <c r="C258" s="1" t="s">
        <v>6</v>
      </c>
      <c r="D258" s="1" t="s">
        <v>977</v>
      </c>
      <c r="E258" s="1" t="s">
        <v>978</v>
      </c>
      <c r="F258" s="2">
        <v>38066.0</v>
      </c>
      <c r="G258" s="1" t="s">
        <v>139</v>
      </c>
      <c r="H258" s="1" t="s">
        <v>979</v>
      </c>
      <c r="I258" s="3" t="str">
        <f>+44 341 693-9909</f>
        <v>#ERROR!</v>
      </c>
      <c r="J258" s="1" t="s">
        <v>980</v>
      </c>
      <c r="L258" s="1">
        <v>270.0</v>
      </c>
      <c r="M258" s="1">
        <v>10.0</v>
      </c>
      <c r="N258" s="3" t="str">
        <f>+44 341 693-9909</f>
        <v>#ERROR!</v>
      </c>
    </row>
    <row r="259">
      <c r="A259" s="1">
        <v>262.0</v>
      </c>
      <c r="B259" s="1">
        <v>2.5837414E7</v>
      </c>
      <c r="C259" s="1" t="s">
        <v>7</v>
      </c>
      <c r="D259" s="1" t="s">
        <v>981</v>
      </c>
      <c r="E259" s="1" t="s">
        <v>982</v>
      </c>
      <c r="F259" s="2">
        <v>28264.0</v>
      </c>
      <c r="H259" s="1" t="s">
        <v>983</v>
      </c>
      <c r="I259" s="3" t="str">
        <f>+44 341 444-3040</f>
        <v>#ERROR!</v>
      </c>
      <c r="J259" s="1" t="s">
        <v>984</v>
      </c>
      <c r="L259" s="1">
        <v>270.0</v>
      </c>
      <c r="M259" s="1">
        <v>10.0</v>
      </c>
      <c r="N259" s="3" t="str">
        <f>+44 341 444-3040</f>
        <v>#ERROR!</v>
      </c>
    </row>
    <row r="260">
      <c r="A260" s="1">
        <v>263.0</v>
      </c>
      <c r="B260" s="1">
        <v>2.0341778E7</v>
      </c>
      <c r="C260" s="1" t="s">
        <v>7</v>
      </c>
      <c r="D260" s="1" t="s">
        <v>985</v>
      </c>
      <c r="E260" s="1" t="s">
        <v>986</v>
      </c>
      <c r="F260" s="2">
        <v>24883.0</v>
      </c>
      <c r="H260" s="1" t="s">
        <v>987</v>
      </c>
      <c r="I260" s="3" t="str">
        <f>+44 3493 43-0944</f>
        <v>#ERROR!</v>
      </c>
      <c r="J260" s="1" t="s">
        <v>237</v>
      </c>
      <c r="L260" s="1">
        <v>278.0</v>
      </c>
      <c r="M260" s="1">
        <v>10.0</v>
      </c>
      <c r="N260" s="3" t="str">
        <f>+44 3493 43-0944</f>
        <v>#ERROR!</v>
      </c>
    </row>
    <row r="261">
      <c r="A261" s="1">
        <v>264.0</v>
      </c>
      <c r="B261" s="1">
        <v>2.4089133E7</v>
      </c>
      <c r="C261" s="1" t="s">
        <v>6</v>
      </c>
      <c r="D261" s="1" t="s">
        <v>988</v>
      </c>
      <c r="E261" s="1" t="s">
        <v>989</v>
      </c>
      <c r="F261" s="2">
        <v>26963.0</v>
      </c>
      <c r="H261" s="1" t="s">
        <v>990</v>
      </c>
      <c r="I261" s="3" t="str">
        <f>+44 341 411-9399</f>
        <v>#ERROR!</v>
      </c>
      <c r="J261" s="1" t="s">
        <v>501</v>
      </c>
      <c r="L261" s="1">
        <v>270.0</v>
      </c>
      <c r="M261" s="1">
        <v>10.0</v>
      </c>
      <c r="N261" s="3" t="str">
        <f>+44 341 411-9399</f>
        <v>#ERROR!</v>
      </c>
    </row>
    <row r="262">
      <c r="A262" s="1">
        <v>265.0</v>
      </c>
      <c r="B262" s="1">
        <v>2.4749628E7</v>
      </c>
      <c r="C262" s="1" t="s">
        <v>6</v>
      </c>
      <c r="D262" s="1" t="s">
        <v>991</v>
      </c>
      <c r="E262" s="1" t="s">
        <v>992</v>
      </c>
      <c r="F262" s="2">
        <v>27509.0</v>
      </c>
      <c r="H262" s="1" t="s">
        <v>205</v>
      </c>
      <c r="I262" s="3" t="str">
        <f>+44 341 639-0994</f>
        <v>#ERROR!</v>
      </c>
      <c r="J262" s="1" t="s">
        <v>199</v>
      </c>
      <c r="L262" s="1">
        <v>270.0</v>
      </c>
      <c r="M262" s="1">
        <v>10.0</v>
      </c>
      <c r="N262" s="3" t="str">
        <f>+44 341 639-0994</f>
        <v>#ERROR!</v>
      </c>
    </row>
    <row r="263">
      <c r="A263" s="1">
        <v>266.0</v>
      </c>
      <c r="B263" s="1">
        <v>3.6208504E7</v>
      </c>
      <c r="C263" s="1" t="s">
        <v>6</v>
      </c>
      <c r="D263" s="1" t="s">
        <v>454</v>
      </c>
      <c r="E263" s="1" t="s">
        <v>993</v>
      </c>
      <c r="F263" s="2">
        <v>33491.0</v>
      </c>
      <c r="G263" s="1" t="s">
        <v>994</v>
      </c>
      <c r="H263" s="1" t="s">
        <v>713</v>
      </c>
      <c r="I263" s="3" t="str">
        <f>+44 341 463-3498</f>
        <v>#ERROR!</v>
      </c>
      <c r="J263" s="1" t="s">
        <v>995</v>
      </c>
      <c r="L263" s="1">
        <v>270.0</v>
      </c>
      <c r="M263" s="1">
        <v>10.0</v>
      </c>
      <c r="N263" s="3" t="str">
        <f>+44 341 463-3498</f>
        <v>#ERROR!</v>
      </c>
    </row>
    <row r="264">
      <c r="A264" s="1">
        <v>267.0</v>
      </c>
      <c r="B264" s="1">
        <v>3.4508923E7</v>
      </c>
      <c r="C264" s="1" t="s">
        <v>7</v>
      </c>
      <c r="D264" s="1" t="s">
        <v>792</v>
      </c>
      <c r="E264" s="1" t="s">
        <v>996</v>
      </c>
      <c r="F264" s="2">
        <v>32427.0</v>
      </c>
      <c r="H264" s="1" t="s">
        <v>997</v>
      </c>
      <c r="I264" s="3" t="str">
        <f>+44 341 648-4898</f>
        <v>#ERROR!</v>
      </c>
      <c r="J264" s="1" t="s">
        <v>998</v>
      </c>
      <c r="L264" s="1">
        <v>270.0</v>
      </c>
      <c r="M264" s="1">
        <v>10.0</v>
      </c>
      <c r="N264" s="3" t="str">
        <f>+44 341 648-4898</f>
        <v>#ERROR!</v>
      </c>
    </row>
    <row r="265">
      <c r="A265" s="1">
        <v>268.0</v>
      </c>
      <c r="B265" s="1">
        <v>1.6301813E7</v>
      </c>
      <c r="C265" s="1" t="s">
        <v>7</v>
      </c>
      <c r="D265" s="1" t="s">
        <v>999</v>
      </c>
      <c r="E265" s="1" t="s">
        <v>631</v>
      </c>
      <c r="F265" s="2">
        <v>23139.0</v>
      </c>
      <c r="H265" s="1" t="s">
        <v>1000</v>
      </c>
      <c r="I265" s="3" t="str">
        <f>+44 341 699-9490</f>
        <v>#ERROR!</v>
      </c>
      <c r="J265" s="1" t="s">
        <v>1001</v>
      </c>
      <c r="L265" s="1">
        <v>270.0</v>
      </c>
      <c r="M265" s="1">
        <v>10.0</v>
      </c>
      <c r="N265" s="3" t="str">
        <f>+44 341 699-9490</f>
        <v>#ERROR!</v>
      </c>
    </row>
    <row r="266">
      <c r="A266" s="1">
        <v>269.0</v>
      </c>
      <c r="B266" s="1">
        <v>3.4986301E7</v>
      </c>
      <c r="C266" s="1" t="s">
        <v>6</v>
      </c>
      <c r="D266" s="1" t="s">
        <v>296</v>
      </c>
      <c r="E266" s="1" t="s">
        <v>1002</v>
      </c>
      <c r="F266" s="2">
        <v>32905.0</v>
      </c>
      <c r="H266" s="1" t="s">
        <v>1003</v>
      </c>
      <c r="I266" s="3" t="str">
        <f>+44 341 313-4994</f>
        <v>#ERROR!</v>
      </c>
      <c r="J266" s="1" t="s">
        <v>708</v>
      </c>
      <c r="L266" s="1">
        <v>270.0</v>
      </c>
      <c r="M266" s="1">
        <v>10.0</v>
      </c>
      <c r="N266" s="3" t="str">
        <f>+44 341 313-4994</f>
        <v>#ERROR!</v>
      </c>
    </row>
    <row r="267">
      <c r="A267" s="1">
        <v>270.0</v>
      </c>
      <c r="B267" s="1">
        <v>1.783416E7</v>
      </c>
      <c r="C267" s="1" t="s">
        <v>6</v>
      </c>
      <c r="D267" s="1" t="s">
        <v>307</v>
      </c>
      <c r="E267" s="1" t="s">
        <v>1004</v>
      </c>
      <c r="F267" s="2">
        <v>24064.0</v>
      </c>
      <c r="H267" s="1" t="s">
        <v>1005</v>
      </c>
      <c r="I267" s="3" t="str">
        <f>+44 336 464-6648</f>
        <v>#ERROR!</v>
      </c>
      <c r="J267" s="1" t="s">
        <v>924</v>
      </c>
      <c r="L267" s="1">
        <v>270.0</v>
      </c>
      <c r="M267" s="1">
        <v>10.0</v>
      </c>
      <c r="N267" s="3" t="str">
        <f>+44 336 464-6648</f>
        <v>#ERROR!</v>
      </c>
    </row>
    <row r="268">
      <c r="A268" s="1">
        <v>271.0</v>
      </c>
      <c r="B268" s="1">
        <v>3.2579765E7</v>
      </c>
      <c r="C268" s="1" t="s">
        <v>7</v>
      </c>
      <c r="D268" s="1" t="s">
        <v>1006</v>
      </c>
      <c r="E268" s="1" t="s">
        <v>1007</v>
      </c>
      <c r="F268" s="2">
        <v>31463.0</v>
      </c>
      <c r="H268" s="1" t="s">
        <v>1008</v>
      </c>
      <c r="I268" s="3" t="str">
        <f>+44 341 690-4986</f>
        <v>#ERROR!</v>
      </c>
      <c r="J268" s="1" t="s">
        <v>708</v>
      </c>
      <c r="L268" s="1">
        <v>270.0</v>
      </c>
      <c r="M268" s="1">
        <v>10.0</v>
      </c>
      <c r="N268" s="3" t="str">
        <f>+44 341 690-4986</f>
        <v>#ERROR!</v>
      </c>
    </row>
    <row r="269">
      <c r="A269" s="1">
        <v>272.0</v>
      </c>
      <c r="B269" s="1">
        <v>4.229003E7</v>
      </c>
      <c r="C269" s="1" t="s">
        <v>7</v>
      </c>
      <c r="D269" s="1" t="s">
        <v>1009</v>
      </c>
      <c r="E269" s="1" t="s">
        <v>1010</v>
      </c>
      <c r="F269" s="2">
        <v>36472.0</v>
      </c>
      <c r="H269" s="1" t="s">
        <v>1011</v>
      </c>
      <c r="I269" s="3" t="str">
        <f>+44 341 696-4999</f>
        <v>#ERROR!</v>
      </c>
      <c r="J269" s="1" t="s">
        <v>1012</v>
      </c>
      <c r="L269" s="1">
        <v>270.0</v>
      </c>
      <c r="M269" s="1">
        <v>10.0</v>
      </c>
      <c r="N269" s="3" t="str">
        <f>+44 341 696-4999</f>
        <v>#ERROR!</v>
      </c>
    </row>
    <row r="270">
      <c r="A270" s="1">
        <v>273.0</v>
      </c>
      <c r="B270" s="1">
        <v>3.0406792E7</v>
      </c>
      <c r="C270" s="1" t="s">
        <v>6</v>
      </c>
      <c r="D270" s="1" t="s">
        <v>164</v>
      </c>
      <c r="E270" s="1" t="s">
        <v>1013</v>
      </c>
      <c r="F270" s="2">
        <v>30603.0</v>
      </c>
      <c r="G270" s="1" t="s">
        <v>1014</v>
      </c>
      <c r="H270" s="1" t="s">
        <v>1015</v>
      </c>
      <c r="I270" s="3" t="str">
        <f>+44 341 319-0138</f>
        <v>#ERROR!</v>
      </c>
      <c r="J270" s="1" t="s">
        <v>443</v>
      </c>
      <c r="L270" s="1">
        <v>345.0</v>
      </c>
      <c r="M270" s="1">
        <v>10.0</v>
      </c>
      <c r="N270" s="3" t="str">
        <f>+44 341 319-0138</f>
        <v>#ERROR!</v>
      </c>
    </row>
    <row r="271">
      <c r="A271" s="1">
        <v>274.0</v>
      </c>
      <c r="B271" s="1">
        <v>2.3377275E7</v>
      </c>
      <c r="C271" s="1" t="s">
        <v>6</v>
      </c>
      <c r="D271" s="1" t="s">
        <v>1016</v>
      </c>
      <c r="E271" s="1" t="s">
        <v>1017</v>
      </c>
      <c r="F271" s="2">
        <v>26701.0</v>
      </c>
      <c r="H271" s="1" t="s">
        <v>1018</v>
      </c>
      <c r="I271" s="3" t="str">
        <f>+44 3491 69-3319</f>
        <v>#ERROR!</v>
      </c>
      <c r="J271" s="1" t="s">
        <v>237</v>
      </c>
      <c r="L271" s="1">
        <v>346.0</v>
      </c>
      <c r="M271" s="1">
        <v>10.0</v>
      </c>
      <c r="N271" s="3" t="str">
        <f>+44 3491 69-3319</f>
        <v>#ERROR!</v>
      </c>
    </row>
    <row r="272">
      <c r="A272" s="1">
        <v>275.0</v>
      </c>
      <c r="B272" s="1">
        <v>3.9509082E7</v>
      </c>
      <c r="C272" s="1" t="s">
        <v>7</v>
      </c>
      <c r="D272" s="1" t="s">
        <v>382</v>
      </c>
      <c r="E272" s="1" t="s">
        <v>1019</v>
      </c>
      <c r="F272" s="2">
        <v>35365.0</v>
      </c>
      <c r="H272" s="1" t="s">
        <v>1020</v>
      </c>
      <c r="I272" s="3" t="str">
        <f>+44 341 686-6694</f>
        <v>#ERROR!</v>
      </c>
      <c r="J272" s="1" t="s">
        <v>183</v>
      </c>
      <c r="L272" s="1">
        <v>270.0</v>
      </c>
      <c r="M272" s="1">
        <v>10.0</v>
      </c>
      <c r="N272" s="3" t="str">
        <f>+44 341 686-6694</f>
        <v>#ERROR!</v>
      </c>
    </row>
    <row r="273">
      <c r="A273" s="1">
        <v>276.0</v>
      </c>
      <c r="B273" s="1">
        <v>3.9570628E7</v>
      </c>
      <c r="C273" s="1" t="s">
        <v>7</v>
      </c>
      <c r="D273" s="1" t="s">
        <v>1021</v>
      </c>
      <c r="E273" s="1" t="s">
        <v>1022</v>
      </c>
      <c r="F273" s="2">
        <v>35072.0</v>
      </c>
      <c r="H273" s="1" t="s">
        <v>1023</v>
      </c>
      <c r="I273" s="3" t="str">
        <f>+44 341 493-6846</f>
        <v>#ERROR!</v>
      </c>
      <c r="J273" s="1" t="s">
        <v>403</v>
      </c>
      <c r="L273" s="1">
        <v>26511.0</v>
      </c>
      <c r="M273" s="1">
        <v>10.0</v>
      </c>
      <c r="N273" s="3" t="str">
        <f>+44 341 493-6846</f>
        <v>#ERROR!</v>
      </c>
    </row>
    <row r="274">
      <c r="A274" s="1">
        <v>277.0</v>
      </c>
      <c r="B274" s="1">
        <v>2.9064142E7</v>
      </c>
      <c r="C274" s="1" t="s">
        <v>7</v>
      </c>
      <c r="D274" s="1" t="s">
        <v>155</v>
      </c>
      <c r="E274" s="1" t="s">
        <v>1024</v>
      </c>
      <c r="F274" s="2">
        <v>29907.0</v>
      </c>
      <c r="G274" s="1" t="s">
        <v>202</v>
      </c>
      <c r="H274" s="1" t="s">
        <v>1025</v>
      </c>
      <c r="I274" s="3" t="str">
        <f>+44 341 494-3000</f>
        <v>#ERROR!</v>
      </c>
      <c r="J274" s="1" t="s">
        <v>163</v>
      </c>
      <c r="L274" s="1">
        <v>270.0</v>
      </c>
      <c r="M274" s="1">
        <v>10.0</v>
      </c>
      <c r="N274" s="3" t="str">
        <f>+44 341 494-3000</f>
        <v>#ERROR!</v>
      </c>
    </row>
    <row r="275">
      <c r="A275" s="1">
        <v>278.0</v>
      </c>
      <c r="B275" s="1">
        <v>3.211152E7</v>
      </c>
      <c r="C275" s="1" t="s">
        <v>7</v>
      </c>
      <c r="D275" s="1" t="s">
        <v>1026</v>
      </c>
      <c r="E275" s="1" t="s">
        <v>1027</v>
      </c>
      <c r="F275" s="2">
        <v>31875.0</v>
      </c>
      <c r="H275" s="1" t="s">
        <v>1028</v>
      </c>
      <c r="I275" s="3" t="str">
        <f>+44 341 310-8333</f>
        <v>#ERROR!</v>
      </c>
      <c r="J275" s="1" t="s">
        <v>168</v>
      </c>
      <c r="L275" s="1">
        <v>270.0</v>
      </c>
      <c r="M275" s="1">
        <v>10.0</v>
      </c>
      <c r="N275" s="3" t="str">
        <f>+44 341 310-8333</f>
        <v>#ERROR!</v>
      </c>
    </row>
    <row r="276">
      <c r="A276" s="1">
        <v>279.0</v>
      </c>
      <c r="B276" s="1">
        <v>2.3961983E7</v>
      </c>
      <c r="C276" s="1" t="s">
        <v>7</v>
      </c>
      <c r="D276" s="1" t="s">
        <v>1029</v>
      </c>
      <c r="E276" s="1" t="s">
        <v>1030</v>
      </c>
      <c r="F276" s="2">
        <v>27302.0</v>
      </c>
      <c r="H276" s="1" t="s">
        <v>1031</v>
      </c>
      <c r="I276" s="3" t="str">
        <f>+44 341 431-0839</f>
        <v>#ERROR!</v>
      </c>
      <c r="J276" s="1" t="s">
        <v>403</v>
      </c>
      <c r="L276" s="1">
        <v>270.0</v>
      </c>
      <c r="M276" s="1">
        <v>10.0</v>
      </c>
      <c r="N276" s="3" t="str">
        <f>+44 341 431-0839</f>
        <v>#ERROR!</v>
      </c>
    </row>
    <row r="277">
      <c r="A277" s="1">
        <v>280.0</v>
      </c>
      <c r="B277" s="1">
        <v>2.7323859E7</v>
      </c>
      <c r="C277" s="1" t="s">
        <v>6</v>
      </c>
      <c r="D277" s="1" t="s">
        <v>1032</v>
      </c>
      <c r="E277" s="1" t="s">
        <v>1033</v>
      </c>
      <c r="F277" s="2">
        <v>28956.0</v>
      </c>
      <c r="G277" s="1" t="s">
        <v>662</v>
      </c>
      <c r="H277" s="1" t="s">
        <v>1034</v>
      </c>
      <c r="I277" s="3" t="str">
        <f>+44 3496 48-1833</f>
        <v>#ERROR!</v>
      </c>
      <c r="J277" s="1" t="s">
        <v>237</v>
      </c>
      <c r="L277" s="1">
        <v>54040.0</v>
      </c>
      <c r="M277" s="1">
        <v>10.0</v>
      </c>
      <c r="N277" s="3" t="str">
        <f>+44 3496 48-1833</f>
        <v>#ERROR!</v>
      </c>
    </row>
    <row r="278">
      <c r="A278" s="1">
        <v>281.0</v>
      </c>
      <c r="B278" s="1">
        <v>3.3733432E7</v>
      </c>
      <c r="C278" s="1" t="s">
        <v>7</v>
      </c>
      <c r="D278" s="1" t="s">
        <v>1035</v>
      </c>
      <c r="E278" s="1" t="s">
        <v>1036</v>
      </c>
      <c r="F278" s="2">
        <v>32136.0</v>
      </c>
      <c r="H278" s="1" t="s">
        <v>1008</v>
      </c>
      <c r="I278" s="3" t="str">
        <f>+44 341 690-4986</f>
        <v>#ERROR!</v>
      </c>
      <c r="J278" s="1" t="s">
        <v>708</v>
      </c>
      <c r="L278" s="1">
        <v>229.0</v>
      </c>
      <c r="M278" s="1">
        <v>10.0</v>
      </c>
      <c r="N278" s="3" t="str">
        <f>+44 341 690-4986</f>
        <v>#ERROR!</v>
      </c>
    </row>
    <row r="279">
      <c r="A279" s="1">
        <v>282.0</v>
      </c>
      <c r="B279" s="1">
        <v>1.4754879E7</v>
      </c>
      <c r="C279" s="1" t="s">
        <v>7</v>
      </c>
      <c r="D279" s="1" t="s">
        <v>1037</v>
      </c>
      <c r="E279" s="1" t="s">
        <v>258</v>
      </c>
      <c r="F279" s="2">
        <v>22372.0</v>
      </c>
      <c r="H279" s="1" t="s">
        <v>1038</v>
      </c>
      <c r="I279" s="3" t="str">
        <f>+44 3464 43-0309</f>
        <v>#ERROR!</v>
      </c>
      <c r="J279" s="1" t="s">
        <v>904</v>
      </c>
      <c r="L279" s="1">
        <v>315.0</v>
      </c>
      <c r="M279" s="1">
        <v>10.0</v>
      </c>
      <c r="N279" s="3" t="str">
        <f>+44 3464 43-0309</f>
        <v>#ERROR!</v>
      </c>
    </row>
    <row r="280">
      <c r="A280" s="1">
        <v>283.0</v>
      </c>
      <c r="B280" s="1">
        <v>2.9015247E7</v>
      </c>
      <c r="C280" s="1" t="s">
        <v>7</v>
      </c>
      <c r="D280" s="1" t="s">
        <v>1039</v>
      </c>
      <c r="E280" s="1" t="s">
        <v>936</v>
      </c>
      <c r="F280" s="2">
        <v>29647.0</v>
      </c>
      <c r="H280" s="1" t="s">
        <v>1040</v>
      </c>
      <c r="I280" s="3" t="str">
        <f>+44 341 483-0931</f>
        <v>#ERROR!</v>
      </c>
      <c r="J280" s="1" t="s">
        <v>1041</v>
      </c>
      <c r="L280" s="1">
        <v>270.0</v>
      </c>
      <c r="M280" s="1">
        <v>10.0</v>
      </c>
      <c r="N280" s="3" t="str">
        <f>+44 341 483-0931</f>
        <v>#ERROR!</v>
      </c>
    </row>
    <row r="281">
      <c r="A281" s="1">
        <v>284.0</v>
      </c>
      <c r="B281" s="1">
        <v>1.952293E7</v>
      </c>
      <c r="C281" s="1" t="s">
        <v>7</v>
      </c>
      <c r="D281" s="1" t="s">
        <v>1042</v>
      </c>
      <c r="E281" s="1" t="s">
        <v>1043</v>
      </c>
      <c r="F281" s="2">
        <v>27773.0</v>
      </c>
      <c r="H281" s="1" t="s">
        <v>1044</v>
      </c>
      <c r="I281" s="3" t="str">
        <f>+44 341 643-4918</f>
        <v>#ERROR!</v>
      </c>
      <c r="J281" s="1" t="s">
        <v>290</v>
      </c>
      <c r="L281" s="1">
        <v>270.0</v>
      </c>
      <c r="M281" s="1">
        <v>10.0</v>
      </c>
      <c r="N281" s="3" t="str">
        <f>+44 341 643-4918</f>
        <v>#ERROR!</v>
      </c>
    </row>
    <row r="282">
      <c r="A282" s="1">
        <v>285.0</v>
      </c>
      <c r="B282" s="1">
        <v>3.983707E7</v>
      </c>
      <c r="C282" s="1" t="s">
        <v>6</v>
      </c>
      <c r="D282" s="1" t="s">
        <v>1045</v>
      </c>
      <c r="E282" s="1" t="s">
        <v>239</v>
      </c>
      <c r="F282" s="2">
        <v>34831.0</v>
      </c>
      <c r="H282" s="1" t="s">
        <v>1046</v>
      </c>
      <c r="I282" s="3" t="str">
        <f>+44 341 646-0089</f>
        <v>#ERROR!</v>
      </c>
      <c r="J282" s="1" t="s">
        <v>202</v>
      </c>
      <c r="L282" s="1">
        <v>270.0</v>
      </c>
      <c r="M282" s="1">
        <v>10.0</v>
      </c>
      <c r="N282" s="3" t="str">
        <f>+44 341 646-0089</f>
        <v>#ERROR!</v>
      </c>
    </row>
    <row r="283">
      <c r="A283" s="1">
        <v>286.0</v>
      </c>
      <c r="B283" s="1">
        <v>4.0943303E7</v>
      </c>
      <c r="C283" s="1" t="s">
        <v>6</v>
      </c>
      <c r="D283" s="1" t="s">
        <v>1047</v>
      </c>
      <c r="E283" s="1" t="s">
        <v>1048</v>
      </c>
      <c r="F283" s="2">
        <v>35820.0</v>
      </c>
      <c r="G283" s="1" t="s">
        <v>1049</v>
      </c>
      <c r="H283" s="1" t="s">
        <v>704</v>
      </c>
      <c r="I283" s="3" t="str">
        <f>+44 3483 63-4090</f>
        <v>#ERROR!</v>
      </c>
      <c r="J283" s="1" t="s">
        <v>237</v>
      </c>
      <c r="L283" s="1">
        <v>164.0</v>
      </c>
      <c r="M283" s="1">
        <v>10.0</v>
      </c>
      <c r="N283" s="3" t="str">
        <f>+44 3483 63-4090</f>
        <v>#ERROR!</v>
      </c>
    </row>
    <row r="284">
      <c r="A284" s="1">
        <v>287.0</v>
      </c>
      <c r="B284" s="1">
        <v>1.7156914E7</v>
      </c>
      <c r="C284" s="1" t="s">
        <v>6</v>
      </c>
      <c r="D284" s="1" t="s">
        <v>1050</v>
      </c>
      <c r="E284" s="1" t="s">
        <v>1051</v>
      </c>
      <c r="F284" s="2">
        <v>23362.0</v>
      </c>
      <c r="H284" s="1" t="s">
        <v>1052</v>
      </c>
      <c r="I284" s="3" t="str">
        <f>+44 341 314-1343</f>
        <v>#ERROR!</v>
      </c>
      <c r="J284" s="1" t="s">
        <v>1053</v>
      </c>
      <c r="L284" s="1">
        <v>270.0</v>
      </c>
      <c r="M284" s="1">
        <v>10.0</v>
      </c>
      <c r="N284" s="3" t="str">
        <f>+44 341 314-1343</f>
        <v>#ERROR!</v>
      </c>
    </row>
    <row r="285">
      <c r="A285" s="1">
        <v>288.0</v>
      </c>
      <c r="B285" s="1">
        <v>1.8179318E7</v>
      </c>
      <c r="C285" s="1" t="s">
        <v>7</v>
      </c>
      <c r="D285" s="1" t="s">
        <v>1054</v>
      </c>
      <c r="E285" s="1" t="s">
        <v>1055</v>
      </c>
      <c r="F285" s="2">
        <v>24200.0</v>
      </c>
      <c r="H285" s="1" t="s">
        <v>1056</v>
      </c>
      <c r="I285" s="3" t="str">
        <f>+44 341 369-1434</f>
        <v>#ERROR!</v>
      </c>
      <c r="J285" s="1" t="s">
        <v>693</v>
      </c>
      <c r="L285" s="1">
        <v>270.0</v>
      </c>
      <c r="M285" s="1">
        <v>10.0</v>
      </c>
      <c r="N285" s="3" t="str">
        <f>+44 341 369-1434</f>
        <v>#ERROR!</v>
      </c>
    </row>
    <row r="286">
      <c r="A286" s="1">
        <v>289.0</v>
      </c>
      <c r="B286" s="1">
        <v>2.9652018E7</v>
      </c>
      <c r="C286" s="1" t="s">
        <v>6</v>
      </c>
      <c r="D286" s="1" t="s">
        <v>1057</v>
      </c>
      <c r="E286" s="1" t="s">
        <v>1058</v>
      </c>
      <c r="F286" s="2">
        <v>30059.0</v>
      </c>
      <c r="G286" s="1" t="s">
        <v>1059</v>
      </c>
      <c r="H286" s="1" t="s">
        <v>1060</v>
      </c>
      <c r="I286" s="3" t="str">
        <f>+44 3496 60-0413</f>
        <v>#ERROR!</v>
      </c>
      <c r="J286" s="1" t="s">
        <v>1061</v>
      </c>
      <c r="L286" s="1">
        <v>54040.0</v>
      </c>
      <c r="M286" s="1">
        <v>10.0</v>
      </c>
      <c r="N286" s="3" t="str">
        <f>+44 3496 60-0413</f>
        <v>#ERROR!</v>
      </c>
    </row>
    <row r="287">
      <c r="A287" s="1">
        <v>290.0</v>
      </c>
      <c r="B287" s="1">
        <v>3.7957613E7</v>
      </c>
      <c r="C287" s="1" t="s">
        <v>6</v>
      </c>
      <c r="D287" s="1" t="s">
        <v>1062</v>
      </c>
      <c r="E287" s="1" t="s">
        <v>1063</v>
      </c>
      <c r="F287" s="2">
        <v>34166.0</v>
      </c>
      <c r="H287" s="1" t="s">
        <v>1064</v>
      </c>
      <c r="I287" s="3" t="str">
        <f>+44 341 444-4841</f>
        <v>#ERROR!</v>
      </c>
      <c r="J287" s="1" t="s">
        <v>1065</v>
      </c>
      <c r="L287" s="1">
        <v>270.0</v>
      </c>
      <c r="M287" s="1">
        <v>10.0</v>
      </c>
      <c r="N287" s="3" t="str">
        <f>+44 341 444-4841</f>
        <v>#ERROR!</v>
      </c>
    </row>
    <row r="288">
      <c r="A288" s="1">
        <v>291.0</v>
      </c>
      <c r="B288" s="1">
        <v>3.7854573E7</v>
      </c>
      <c r="C288" s="1" t="s">
        <v>6</v>
      </c>
      <c r="D288" s="1" t="s">
        <v>1066</v>
      </c>
      <c r="E288" s="1" t="s">
        <v>1067</v>
      </c>
      <c r="F288" s="2">
        <v>34185.0</v>
      </c>
      <c r="H288" s="1" t="s">
        <v>1068</v>
      </c>
      <c r="I288" s="3" t="str">
        <f>+44 341 404-1909</f>
        <v>#ERROR!</v>
      </c>
      <c r="J288" s="1" t="s">
        <v>163</v>
      </c>
      <c r="L288" s="1">
        <v>270.0</v>
      </c>
      <c r="M288" s="1">
        <v>10.0</v>
      </c>
      <c r="N288" s="3" t="str">
        <f>+44 341 404-1909</f>
        <v>#ERROR!</v>
      </c>
    </row>
    <row r="289">
      <c r="A289" s="1">
        <v>292.0</v>
      </c>
      <c r="B289" s="1">
        <v>2.5753438E7</v>
      </c>
      <c r="C289" s="1" t="s">
        <v>6</v>
      </c>
      <c r="D289" s="1" t="s">
        <v>1069</v>
      </c>
      <c r="E289" s="1" t="s">
        <v>1070</v>
      </c>
      <c r="F289" s="2">
        <v>28091.0</v>
      </c>
      <c r="G289" s="1" t="s">
        <v>202</v>
      </c>
      <c r="H289" s="1" t="s">
        <v>1071</v>
      </c>
      <c r="I289" s="3" t="str">
        <f>+44 341 611-3343</f>
        <v>#ERROR!</v>
      </c>
      <c r="J289" s="1" t="s">
        <v>237</v>
      </c>
      <c r="L289" s="1">
        <v>270.0</v>
      </c>
      <c r="M289" s="1">
        <v>10.0</v>
      </c>
      <c r="N289" s="3" t="str">
        <f>+44 341 611-3343</f>
        <v>#ERROR!</v>
      </c>
    </row>
    <row r="290">
      <c r="A290" s="1">
        <v>293.0</v>
      </c>
      <c r="B290" s="1">
        <v>3.9167604E7</v>
      </c>
      <c r="C290" s="1" t="s">
        <v>7</v>
      </c>
      <c r="D290" s="1" t="s">
        <v>1072</v>
      </c>
      <c r="E290" s="1" t="s">
        <v>1073</v>
      </c>
      <c r="F290" s="2">
        <v>34919.0</v>
      </c>
      <c r="H290" s="1" t="s">
        <v>1074</v>
      </c>
      <c r="I290" s="3" t="str">
        <f>+44 3401 64-8191</f>
        <v>#ERROR!</v>
      </c>
      <c r="J290" s="1" t="s">
        <v>168</v>
      </c>
      <c r="L290" s="1">
        <v>270.0</v>
      </c>
      <c r="M290" s="1">
        <v>10.0</v>
      </c>
      <c r="N290" s="3" t="str">
        <f>+44 3401 64-8191</f>
        <v>#ERROR!</v>
      </c>
    </row>
    <row r="291">
      <c r="A291" s="1">
        <v>294.0</v>
      </c>
      <c r="B291" s="1">
        <v>3.7100476E7</v>
      </c>
      <c r="C291" s="1" t="s">
        <v>7</v>
      </c>
      <c r="D291" s="1" t="s">
        <v>1075</v>
      </c>
      <c r="E291" s="1" t="s">
        <v>227</v>
      </c>
      <c r="F291" s="2">
        <v>33694.0</v>
      </c>
      <c r="G291" s="1" t="s">
        <v>1076</v>
      </c>
      <c r="H291" s="1" t="s">
        <v>604</v>
      </c>
      <c r="I291" s="3" t="str">
        <f>+44 341 463-1183</f>
        <v>#ERROR!</v>
      </c>
      <c r="J291" s="1" t="s">
        <v>229</v>
      </c>
      <c r="L291" s="1">
        <v>26513.0</v>
      </c>
      <c r="M291" s="1">
        <v>10.0</v>
      </c>
      <c r="N291" s="3" t="str">
        <f>+44 341 463-1183</f>
        <v>#ERROR!</v>
      </c>
    </row>
    <row r="292">
      <c r="A292" s="1">
        <v>295.0</v>
      </c>
      <c r="B292" s="1">
        <v>3.4878546E7</v>
      </c>
      <c r="C292" s="1" t="s">
        <v>6</v>
      </c>
      <c r="D292" s="1" t="s">
        <v>1077</v>
      </c>
      <c r="E292" s="1" t="s">
        <v>1078</v>
      </c>
      <c r="F292" s="2">
        <v>32766.0</v>
      </c>
      <c r="G292" s="1" t="s">
        <v>1079</v>
      </c>
      <c r="H292" s="1" t="s">
        <v>1080</v>
      </c>
      <c r="I292" s="3" t="str">
        <f>+44 341 444-9486</f>
        <v>#ERROR!</v>
      </c>
      <c r="J292" s="1" t="s">
        <v>221</v>
      </c>
      <c r="L292" s="1">
        <v>286.0</v>
      </c>
      <c r="M292" s="1">
        <v>10.0</v>
      </c>
      <c r="N292" s="3" t="str">
        <f>+44 341 444-9486</f>
        <v>#ERROR!</v>
      </c>
    </row>
    <row r="293">
      <c r="A293" s="1">
        <v>296.0</v>
      </c>
      <c r="B293" s="1">
        <v>4.0005705E7</v>
      </c>
      <c r="C293" s="1" t="s">
        <v>7</v>
      </c>
      <c r="D293" s="1" t="s">
        <v>1081</v>
      </c>
      <c r="E293" s="1" t="s">
        <v>1082</v>
      </c>
      <c r="F293" s="2">
        <v>35131.0</v>
      </c>
      <c r="H293" s="1" t="s">
        <v>1083</v>
      </c>
      <c r="I293" s="3" t="str">
        <f>+44 341 301-9044</f>
        <v>#ERROR!</v>
      </c>
      <c r="J293" s="1" t="s">
        <v>803</v>
      </c>
      <c r="L293" s="1">
        <v>270.0</v>
      </c>
      <c r="M293" s="1">
        <v>10.0</v>
      </c>
      <c r="N293" s="3" t="str">
        <f>+44 341 301-9044</f>
        <v>#ERROR!</v>
      </c>
    </row>
    <row r="294">
      <c r="A294" s="1">
        <v>297.0</v>
      </c>
      <c r="B294" s="1">
        <v>3.5021554E7</v>
      </c>
      <c r="C294" s="1" t="s">
        <v>7</v>
      </c>
      <c r="D294" s="1" t="s">
        <v>1084</v>
      </c>
      <c r="E294" s="1" t="s">
        <v>1085</v>
      </c>
      <c r="F294" s="2">
        <v>32865.0</v>
      </c>
      <c r="G294" s="1" t="s">
        <v>1086</v>
      </c>
      <c r="H294" s="1">
        <v>3.412545966E9</v>
      </c>
      <c r="I294" s="3" t="str">
        <f>+44 11 6184-9869</f>
        <v>#ERROR!</v>
      </c>
      <c r="J294" s="1">
        <v>4.29997E7</v>
      </c>
      <c r="L294" s="1">
        <v>362.0</v>
      </c>
      <c r="M294" s="1">
        <v>10.0</v>
      </c>
      <c r="N294" s="3" t="str">
        <f>+44 11 6184-9869</f>
        <v>#ERROR!</v>
      </c>
    </row>
    <row r="295">
      <c r="A295" s="1">
        <v>298.0</v>
      </c>
      <c r="B295" s="1">
        <v>4.1614303E7</v>
      </c>
      <c r="C295" s="1" t="s">
        <v>6</v>
      </c>
      <c r="D295" s="1" t="s">
        <v>1087</v>
      </c>
      <c r="E295" s="1" t="s">
        <v>1088</v>
      </c>
      <c r="F295" s="2">
        <v>36144.0</v>
      </c>
      <c r="H295" s="1" t="s">
        <v>1089</v>
      </c>
      <c r="I295" s="3" t="str">
        <f>+44 3491 33-4496</f>
        <v>#ERROR!</v>
      </c>
      <c r="J295" s="1" t="s">
        <v>290</v>
      </c>
      <c r="L295" s="1">
        <v>26553.0</v>
      </c>
      <c r="M295" s="1">
        <v>10.0</v>
      </c>
      <c r="N295" s="3" t="str">
        <f>+44 3491 33-4496</f>
        <v>#ERROR!</v>
      </c>
    </row>
    <row r="296">
      <c r="A296" s="1">
        <v>299.0</v>
      </c>
      <c r="B296" s="1">
        <v>2.9619418E7</v>
      </c>
      <c r="C296" s="1" t="s">
        <v>6</v>
      </c>
      <c r="D296" s="1" t="s">
        <v>1090</v>
      </c>
      <c r="E296" s="1" t="s">
        <v>1091</v>
      </c>
      <c r="F296" s="2">
        <v>30161.0</v>
      </c>
      <c r="H296" s="1" t="s">
        <v>1092</v>
      </c>
      <c r="I296" s="3" t="str">
        <f>+44 341 688-3393</f>
        <v>#ERROR!</v>
      </c>
      <c r="J296" s="1" t="s">
        <v>1093</v>
      </c>
      <c r="L296" s="1">
        <v>270.0</v>
      </c>
      <c r="M296" s="1">
        <v>10.0</v>
      </c>
      <c r="N296" s="3" t="str">
        <f>+44 341 688-3393</f>
        <v>#ERROR!</v>
      </c>
    </row>
    <row r="297">
      <c r="A297" s="1">
        <v>300.0</v>
      </c>
      <c r="B297" s="1">
        <v>2.1002854E7</v>
      </c>
      <c r="C297" s="1" t="s">
        <v>7</v>
      </c>
      <c r="D297" s="1" t="s">
        <v>334</v>
      </c>
      <c r="E297" s="1" t="s">
        <v>1094</v>
      </c>
      <c r="F297" s="2">
        <v>25352.0</v>
      </c>
      <c r="H297" s="1" t="s">
        <v>1095</v>
      </c>
      <c r="I297" s="3" t="str">
        <f>+44 341 333-8804</f>
        <v>#ERROR!</v>
      </c>
      <c r="J297" s="1" t="s">
        <v>1096</v>
      </c>
      <c r="L297" s="1">
        <v>270.0</v>
      </c>
      <c r="M297" s="1">
        <v>10.0</v>
      </c>
      <c r="N297" s="3" t="str">
        <f>+44 341 333-8804</f>
        <v>#ERROR!</v>
      </c>
    </row>
    <row r="298">
      <c r="A298" s="1">
        <v>301.0</v>
      </c>
      <c r="B298" s="1">
        <v>3.1524345E7</v>
      </c>
      <c r="C298" s="1" t="s">
        <v>7</v>
      </c>
      <c r="D298" s="1" t="s">
        <v>200</v>
      </c>
      <c r="E298" s="1" t="s">
        <v>1097</v>
      </c>
      <c r="F298" s="2">
        <v>31560.0</v>
      </c>
      <c r="G298" s="1" t="s">
        <v>316</v>
      </c>
      <c r="H298" s="1" t="s">
        <v>1098</v>
      </c>
      <c r="I298" s="3" t="str">
        <f>+44 11 4948-4434</f>
        <v>#ERROR!</v>
      </c>
      <c r="J298" s="1" t="s">
        <v>168</v>
      </c>
      <c r="L298" s="1">
        <v>270.0</v>
      </c>
      <c r="M298" s="1">
        <v>10.0</v>
      </c>
      <c r="N298" s="3" t="str">
        <f>+44 11 4948-4434</f>
        <v>#ERROR!</v>
      </c>
    </row>
    <row r="299">
      <c r="A299" s="1">
        <v>302.0</v>
      </c>
      <c r="B299" s="1">
        <v>2.5223654E7</v>
      </c>
      <c r="C299" s="1" t="s">
        <v>7</v>
      </c>
      <c r="D299" s="1" t="s">
        <v>1015</v>
      </c>
      <c r="E299" s="1" t="s">
        <v>1099</v>
      </c>
      <c r="F299" s="2">
        <v>27741.0</v>
      </c>
      <c r="H299" s="1" t="s">
        <v>222</v>
      </c>
      <c r="I299" s="3" t="str">
        <f>+44 341 604-0366</f>
        <v>#ERROR!</v>
      </c>
      <c r="J299" s="1" t="s">
        <v>1100</v>
      </c>
      <c r="L299" s="1">
        <v>270.0</v>
      </c>
      <c r="M299" s="1">
        <v>10.0</v>
      </c>
      <c r="N299" s="3" t="str">
        <f>+44 341 604-0366</f>
        <v>#ERROR!</v>
      </c>
    </row>
    <row r="300">
      <c r="A300" s="1">
        <v>303.0</v>
      </c>
      <c r="B300" s="1">
        <v>1.4884356E7</v>
      </c>
      <c r="C300" s="1" t="s">
        <v>7</v>
      </c>
      <c r="D300" s="1" t="s">
        <v>257</v>
      </c>
      <c r="E300" s="1" t="s">
        <v>1101</v>
      </c>
      <c r="F300" s="2">
        <v>23047.0</v>
      </c>
      <c r="H300" s="1" t="s">
        <v>1102</v>
      </c>
      <c r="I300" s="3" t="str">
        <f>+44 341 609-9183</f>
        <v>#ERROR!</v>
      </c>
      <c r="J300" s="1" t="s">
        <v>676</v>
      </c>
      <c r="L300" s="1">
        <v>270.0</v>
      </c>
      <c r="M300" s="1">
        <v>10.0</v>
      </c>
      <c r="N300" s="3" t="str">
        <f>+44 341 609-9183</f>
        <v>#ERROR!</v>
      </c>
    </row>
    <row r="301">
      <c r="A301" s="1">
        <v>304.0</v>
      </c>
      <c r="B301" s="1">
        <v>1.6402949E7</v>
      </c>
      <c r="C301" s="1" t="s">
        <v>7</v>
      </c>
      <c r="D301" s="1" t="s">
        <v>321</v>
      </c>
      <c r="E301" s="1" t="s">
        <v>1103</v>
      </c>
      <c r="F301" s="2">
        <v>22937.0</v>
      </c>
      <c r="H301" s="1" t="s">
        <v>1104</v>
      </c>
      <c r="I301" s="3" t="str">
        <f>+44 341 688-8494</f>
        <v>#ERROR!</v>
      </c>
      <c r="J301" s="1" t="s">
        <v>163</v>
      </c>
      <c r="L301" s="1">
        <v>26511.0</v>
      </c>
      <c r="M301" s="1">
        <v>10.0</v>
      </c>
      <c r="N301" s="3" t="str">
        <f>+44 341 688-8494</f>
        <v>#ERROR!</v>
      </c>
    </row>
    <row r="302">
      <c r="A302" s="1">
        <v>305.0</v>
      </c>
      <c r="B302" s="1">
        <v>3.4550554E7</v>
      </c>
      <c r="C302" s="1" t="s">
        <v>6</v>
      </c>
      <c r="D302" s="1" t="s">
        <v>1105</v>
      </c>
      <c r="E302" s="1" t="s">
        <v>1106</v>
      </c>
      <c r="F302" s="2">
        <v>32535.0</v>
      </c>
      <c r="G302" s="1" t="s">
        <v>139</v>
      </c>
      <c r="H302" s="1" t="s">
        <v>1107</v>
      </c>
      <c r="I302" s="3" t="str">
        <f>+44 341 304-4404</f>
        <v>#ERROR!</v>
      </c>
      <c r="J302" s="1" t="s">
        <v>221</v>
      </c>
      <c r="L302" s="1">
        <v>270.0</v>
      </c>
      <c r="M302" s="1">
        <v>10.0</v>
      </c>
      <c r="N302" s="3" t="str">
        <f>+44 341 304-4404</f>
        <v>#ERROR!</v>
      </c>
    </row>
    <row r="303">
      <c r="A303" s="1">
        <v>306.0</v>
      </c>
      <c r="B303" s="1">
        <v>2.3482635E7</v>
      </c>
      <c r="C303" s="1" t="s">
        <v>6</v>
      </c>
      <c r="D303" s="1" t="s">
        <v>1108</v>
      </c>
      <c r="E303" s="1" t="s">
        <v>1109</v>
      </c>
      <c r="F303" s="2">
        <v>26800.0</v>
      </c>
      <c r="G303" s="1" t="s">
        <v>435</v>
      </c>
      <c r="H303" s="1" t="s">
        <v>212</v>
      </c>
      <c r="I303" s="3" t="str">
        <f>+44 341 618-4999</f>
        <v>#ERROR!</v>
      </c>
      <c r="J303" s="1" t="s">
        <v>730</v>
      </c>
      <c r="L303" s="1">
        <v>270.0</v>
      </c>
      <c r="M303" s="1">
        <v>10.0</v>
      </c>
      <c r="N303" s="3" t="str">
        <f>+44 341 618-4999</f>
        <v>#ERROR!</v>
      </c>
    </row>
    <row r="304">
      <c r="A304" s="1">
        <v>307.0</v>
      </c>
      <c r="B304" s="1">
        <v>3.3610719E7</v>
      </c>
      <c r="C304" s="1" t="s">
        <v>6</v>
      </c>
      <c r="D304" s="1" t="s">
        <v>1110</v>
      </c>
      <c r="E304" s="1" t="s">
        <v>1111</v>
      </c>
      <c r="F304" s="2">
        <v>32443.0</v>
      </c>
      <c r="H304" s="1" t="s">
        <v>1112</v>
      </c>
      <c r="I304" s="3" t="str">
        <f>+44 341 696-4868</f>
        <v>#ERROR!</v>
      </c>
      <c r="J304" s="1" t="s">
        <v>1113</v>
      </c>
      <c r="L304" s="1">
        <v>26511.0</v>
      </c>
      <c r="M304" s="1">
        <v>10.0</v>
      </c>
      <c r="N304" s="3" t="str">
        <f>+44 341 696-4868</f>
        <v>#ERROR!</v>
      </c>
    </row>
    <row r="305">
      <c r="A305" s="1">
        <v>308.0</v>
      </c>
      <c r="B305" s="1">
        <v>2.2724953E7</v>
      </c>
      <c r="C305" s="1" t="s">
        <v>7</v>
      </c>
      <c r="D305" s="1" t="s">
        <v>1114</v>
      </c>
      <c r="E305" s="1" t="s">
        <v>1115</v>
      </c>
      <c r="F305" s="2">
        <v>26187.0</v>
      </c>
      <c r="G305" s="1" t="s">
        <v>202</v>
      </c>
      <c r="H305" s="1" t="s">
        <v>1116</v>
      </c>
      <c r="I305" s="3" t="str">
        <f>+44 341 314-4614</f>
        <v>#ERROR!</v>
      </c>
      <c r="J305" s="1" t="s">
        <v>1117</v>
      </c>
      <c r="L305" s="1">
        <v>270.0</v>
      </c>
      <c r="M305" s="1">
        <v>10.0</v>
      </c>
      <c r="N305" s="3" t="str">
        <f>+44 341 314-4614</f>
        <v>#ERROR!</v>
      </c>
    </row>
    <row r="306">
      <c r="A306" s="1">
        <v>309.0</v>
      </c>
      <c r="B306" s="1">
        <v>2.8884575E7</v>
      </c>
      <c r="C306" s="1" t="s">
        <v>6</v>
      </c>
      <c r="D306" s="1" t="s">
        <v>1118</v>
      </c>
      <c r="E306" s="1" t="s">
        <v>1119</v>
      </c>
      <c r="F306" s="2">
        <v>29689.0</v>
      </c>
      <c r="G306" s="1" t="s">
        <v>202</v>
      </c>
      <c r="H306" s="1" t="s">
        <v>1120</v>
      </c>
      <c r="I306" s="3" t="str">
        <f>+44 341 669-6446</f>
        <v>#ERROR!</v>
      </c>
      <c r="J306" s="1" t="s">
        <v>525</v>
      </c>
      <c r="L306" s="1">
        <v>270.0</v>
      </c>
      <c r="M306" s="1">
        <v>10.0</v>
      </c>
      <c r="N306" s="3" t="str">
        <f>+44 341 669-6446</f>
        <v>#ERROR!</v>
      </c>
    </row>
    <row r="307">
      <c r="A307" s="1">
        <v>310.0</v>
      </c>
      <c r="B307" s="1">
        <v>1.8705539E7</v>
      </c>
      <c r="C307" s="1" t="s">
        <v>7</v>
      </c>
      <c r="D307" s="1" t="s">
        <v>1121</v>
      </c>
      <c r="E307" s="1" t="s">
        <v>1122</v>
      </c>
      <c r="F307" s="2">
        <v>24789.0</v>
      </c>
      <c r="H307" s="1" t="s">
        <v>611</v>
      </c>
      <c r="I307" s="3" t="str">
        <f>+44 3498 40-9896</f>
        <v>#ERROR!</v>
      </c>
      <c r="J307" s="1" t="s">
        <v>373</v>
      </c>
      <c r="L307" s="1">
        <v>54301.0</v>
      </c>
      <c r="M307" s="1">
        <v>10.0</v>
      </c>
      <c r="N307" s="3" t="str">
        <f>+44 3498 40-9896</f>
        <v>#ERROR!</v>
      </c>
    </row>
    <row r="308">
      <c r="A308" s="1">
        <v>311.0</v>
      </c>
      <c r="B308" s="1">
        <v>2.3539054E7</v>
      </c>
      <c r="C308" s="1" t="s">
        <v>7</v>
      </c>
      <c r="D308" s="1" t="s">
        <v>222</v>
      </c>
      <c r="E308" s="1" t="s">
        <v>1123</v>
      </c>
      <c r="F308" s="2">
        <v>26783.0</v>
      </c>
      <c r="H308" s="1" t="s">
        <v>1124</v>
      </c>
      <c r="I308" s="3" t="str">
        <f>+44 341 441-4399</f>
        <v>#ERROR!</v>
      </c>
      <c r="J308" s="1" t="s">
        <v>680</v>
      </c>
      <c r="L308" s="1">
        <v>270.0</v>
      </c>
      <c r="M308" s="1">
        <v>10.0</v>
      </c>
      <c r="N308" s="3" t="str">
        <f>+44 341 441-4399</f>
        <v>#ERROR!</v>
      </c>
    </row>
    <row r="309">
      <c r="A309" s="1">
        <v>312.0</v>
      </c>
      <c r="B309" s="1">
        <v>2.7416008E7</v>
      </c>
      <c r="C309" s="1" t="s">
        <v>6</v>
      </c>
      <c r="D309" s="1" t="s">
        <v>1025</v>
      </c>
      <c r="E309" s="1" t="s">
        <v>463</v>
      </c>
      <c r="F309" s="2">
        <v>28960.0</v>
      </c>
      <c r="H309" s="1" t="s">
        <v>1125</v>
      </c>
      <c r="I309" s="3" t="str">
        <f>+44 3491 44-9444</f>
        <v>#ERROR!</v>
      </c>
      <c r="J309" s="1" t="s">
        <v>237</v>
      </c>
      <c r="L309" s="1">
        <v>346.0</v>
      </c>
      <c r="M309" s="1">
        <v>10.0</v>
      </c>
      <c r="N309" s="3" t="str">
        <f>+44 3491 44-9444</f>
        <v>#ERROR!</v>
      </c>
    </row>
    <row r="310">
      <c r="A310" s="1">
        <v>313.0</v>
      </c>
      <c r="B310" s="1">
        <v>9.5630326E7</v>
      </c>
      <c r="C310" s="1" t="s">
        <v>6</v>
      </c>
      <c r="D310" s="1" t="s">
        <v>1126</v>
      </c>
      <c r="E310" s="1" t="s">
        <v>1127</v>
      </c>
      <c r="F310" s="2">
        <v>36707.0</v>
      </c>
      <c r="H310" s="1" t="s">
        <v>1128</v>
      </c>
      <c r="I310" s="3" t="str">
        <f>+44 343 404-3838</f>
        <v>#ERROR!</v>
      </c>
      <c r="J310" s="1" t="s">
        <v>1129</v>
      </c>
      <c r="L310" s="1">
        <v>322.0</v>
      </c>
      <c r="M310" s="1">
        <v>31.0</v>
      </c>
      <c r="N310" s="3" t="str">
        <f>+44 343 404-3838</f>
        <v>#ERROR!</v>
      </c>
    </row>
    <row r="311">
      <c r="A311" s="1">
        <v>314.0</v>
      </c>
      <c r="B311" s="1">
        <v>2.8143799E7</v>
      </c>
      <c r="C311" s="1" t="s">
        <v>7</v>
      </c>
      <c r="D311" s="1" t="s">
        <v>205</v>
      </c>
      <c r="E311" s="1" t="s">
        <v>1130</v>
      </c>
      <c r="F311" s="2">
        <v>29267.0</v>
      </c>
      <c r="H311" s="1" t="s">
        <v>1131</v>
      </c>
      <c r="I311" s="3" t="str">
        <f>+44 341 664-8930</f>
        <v>#ERROR!</v>
      </c>
      <c r="J311" s="1" t="s">
        <v>237</v>
      </c>
      <c r="L311" s="1">
        <v>26511.0</v>
      </c>
      <c r="M311" s="1">
        <v>10.0</v>
      </c>
      <c r="N311" s="3" t="str">
        <f>+44 341 664-8930</f>
        <v>#ERROR!</v>
      </c>
    </row>
    <row r="312">
      <c r="A312" s="1">
        <v>315.0</v>
      </c>
      <c r="B312" s="1">
        <v>3.0231616E7</v>
      </c>
      <c r="C312" s="1" t="s">
        <v>6</v>
      </c>
      <c r="D312" s="1" t="s">
        <v>1132</v>
      </c>
      <c r="E312" s="1" t="s">
        <v>1133</v>
      </c>
      <c r="F312" s="2">
        <v>30335.0</v>
      </c>
      <c r="G312" s="1" t="s">
        <v>202</v>
      </c>
      <c r="H312" s="1" t="s">
        <v>321</v>
      </c>
      <c r="I312" s="3" t="str">
        <f>+44 11 6433-0866</f>
        <v>#ERROR!</v>
      </c>
      <c r="J312" s="1" t="s">
        <v>575</v>
      </c>
      <c r="L312" s="1">
        <v>26511.0</v>
      </c>
      <c r="M312" s="1">
        <v>10.0</v>
      </c>
      <c r="N312" s="3" t="str">
        <f>+44 11 6433-0866</f>
        <v>#ERROR!</v>
      </c>
    </row>
    <row r="313">
      <c r="A313" s="1">
        <v>316.0</v>
      </c>
      <c r="B313" s="1">
        <v>4.117397E7</v>
      </c>
      <c r="C313" s="1" t="s">
        <v>7</v>
      </c>
      <c r="D313" s="1" t="s">
        <v>254</v>
      </c>
      <c r="E313" s="1" t="s">
        <v>1134</v>
      </c>
      <c r="F313" s="2">
        <v>35857.0</v>
      </c>
      <c r="H313" s="1" t="s">
        <v>1135</v>
      </c>
      <c r="I313" s="3" t="str">
        <f>+44 341 334-8846</f>
        <v>#ERROR!</v>
      </c>
      <c r="J313" s="1" t="s">
        <v>443</v>
      </c>
      <c r="L313" s="1">
        <v>270.0</v>
      </c>
      <c r="M313" s="1">
        <v>10.0</v>
      </c>
      <c r="N313" s="3" t="str">
        <f>+44 341 334-8846</f>
        <v>#ERROR!</v>
      </c>
    </row>
    <row r="314">
      <c r="A314" s="1">
        <v>317.0</v>
      </c>
      <c r="B314" s="1">
        <v>2.2156996E7</v>
      </c>
      <c r="C314" s="1" t="s">
        <v>7</v>
      </c>
      <c r="D314" s="1" t="s">
        <v>1136</v>
      </c>
      <c r="E314" s="1" t="s">
        <v>1137</v>
      </c>
      <c r="F314" s="2">
        <v>26056.0</v>
      </c>
      <c r="H314" s="1" t="s">
        <v>1138</v>
      </c>
      <c r="I314" s="3" t="str">
        <f>+44 341 310-4341</f>
        <v>#ERROR!</v>
      </c>
      <c r="J314" s="1" t="s">
        <v>237</v>
      </c>
      <c r="L314" s="1">
        <v>270.0</v>
      </c>
      <c r="M314" s="1">
        <v>10.0</v>
      </c>
      <c r="N314" s="3" t="str">
        <f>+44 341 310-4341</f>
        <v>#ERROR!</v>
      </c>
    </row>
    <row r="315">
      <c r="A315" s="1">
        <v>318.0</v>
      </c>
      <c r="B315" s="1">
        <v>2.9406383E7</v>
      </c>
      <c r="C315" s="1" t="s">
        <v>7</v>
      </c>
      <c r="D315" s="1" t="s">
        <v>1139</v>
      </c>
      <c r="E315" s="1" t="s">
        <v>295</v>
      </c>
      <c r="F315" s="2">
        <v>29898.0</v>
      </c>
      <c r="H315" s="1">
        <v>3.416657728E9</v>
      </c>
      <c r="I315" s="3" t="str">
        <f>+44 341 364-1818</f>
        <v>#ERROR!</v>
      </c>
      <c r="J315" s="1" t="s">
        <v>751</v>
      </c>
      <c r="L315" s="1">
        <v>307.0</v>
      </c>
      <c r="M315" s="1">
        <v>10.0</v>
      </c>
      <c r="N315" s="3" t="str">
        <f>+44 341 364-1818</f>
        <v>#ERROR!</v>
      </c>
    </row>
    <row r="316">
      <c r="A316" s="1">
        <v>319.0</v>
      </c>
      <c r="B316" s="1">
        <v>2.7068997E7</v>
      </c>
      <c r="C316" s="1" t="s">
        <v>7</v>
      </c>
      <c r="D316" s="1" t="s">
        <v>1140</v>
      </c>
      <c r="E316" s="1" t="s">
        <v>1141</v>
      </c>
      <c r="F316" s="2">
        <v>28794.0</v>
      </c>
      <c r="H316" s="1" t="s">
        <v>1142</v>
      </c>
      <c r="I316" s="3" t="str">
        <f>+44 343 686-6499</f>
        <v>#ERROR!</v>
      </c>
      <c r="J316" s="1" t="s">
        <v>1143</v>
      </c>
      <c r="L316" s="1">
        <v>26443.0</v>
      </c>
      <c r="M316" s="1">
        <v>10.0</v>
      </c>
      <c r="N316" s="3" t="str">
        <f>+44 343 686-6499</f>
        <v>#ERROR!</v>
      </c>
    </row>
    <row r="317">
      <c r="A317" s="1">
        <v>320.0</v>
      </c>
      <c r="B317" s="1">
        <v>1.6895597E7</v>
      </c>
      <c r="C317" s="1" t="s">
        <v>7</v>
      </c>
      <c r="D317" s="1" t="s">
        <v>1144</v>
      </c>
      <c r="E317" s="1" t="s">
        <v>1145</v>
      </c>
      <c r="F317" s="2">
        <v>23454.0</v>
      </c>
      <c r="H317" s="1" t="s">
        <v>1146</v>
      </c>
      <c r="I317" s="3" t="str">
        <f>+44 341 638-4049</f>
        <v>#ERROR!</v>
      </c>
      <c r="J317" s="1" t="s">
        <v>904</v>
      </c>
      <c r="L317" s="1">
        <v>26511.0</v>
      </c>
      <c r="M317" s="1">
        <v>10.0</v>
      </c>
      <c r="N317" s="3" t="str">
        <f>+44 341 638-4049</f>
        <v>#ERROR!</v>
      </c>
    </row>
    <row r="318">
      <c r="A318" s="1">
        <v>321.0</v>
      </c>
      <c r="B318" s="1">
        <v>3.0704741E7</v>
      </c>
      <c r="C318" s="1" t="s">
        <v>7</v>
      </c>
      <c r="D318" s="1" t="s">
        <v>1147</v>
      </c>
      <c r="E318" s="1" t="s">
        <v>1148</v>
      </c>
      <c r="F318" s="2">
        <v>30464.0</v>
      </c>
      <c r="H318" s="1" t="s">
        <v>1149</v>
      </c>
      <c r="I318" s="3" t="str">
        <f>+44 341 448-3314</f>
        <v>#ERROR!</v>
      </c>
      <c r="J318" s="1" t="s">
        <v>1150</v>
      </c>
      <c r="L318" s="1">
        <v>270.0</v>
      </c>
      <c r="M318" s="1">
        <v>10.0</v>
      </c>
      <c r="N318" s="3" t="str">
        <f>+44 341 448-3314</f>
        <v>#ERROR!</v>
      </c>
    </row>
    <row r="319">
      <c r="A319" s="1">
        <v>322.0</v>
      </c>
      <c r="B319" s="1">
        <v>2.8139747E7</v>
      </c>
      <c r="C319" s="1" t="s">
        <v>7</v>
      </c>
      <c r="D319" s="1" t="s">
        <v>1151</v>
      </c>
      <c r="E319" s="1" t="s">
        <v>1152</v>
      </c>
      <c r="F319" s="2">
        <v>29286.0</v>
      </c>
      <c r="H319" s="1" t="s">
        <v>1153</v>
      </c>
      <c r="I319" s="3" t="str">
        <f>+44 341 349-8008</f>
        <v>#ERROR!</v>
      </c>
      <c r="J319" s="1" t="s">
        <v>221</v>
      </c>
      <c r="L319" s="1">
        <v>26511.0</v>
      </c>
      <c r="M319" s="1">
        <v>10.0</v>
      </c>
      <c r="N319" s="3" t="str">
        <f>+44 341 349-8008</f>
        <v>#ERROR!</v>
      </c>
    </row>
    <row r="320">
      <c r="A320" s="1">
        <v>323.0</v>
      </c>
      <c r="B320" s="1">
        <v>2.156546E7</v>
      </c>
      <c r="C320" s="1" t="s">
        <v>7</v>
      </c>
      <c r="D320" s="1" t="s">
        <v>1154</v>
      </c>
      <c r="E320" s="1" t="s">
        <v>1155</v>
      </c>
      <c r="F320" s="2">
        <v>25233.0</v>
      </c>
      <c r="G320" s="1" t="s">
        <v>139</v>
      </c>
      <c r="H320" s="1" t="s">
        <v>1156</v>
      </c>
      <c r="I320" s="3" t="str">
        <f>+44 341 439-3449</f>
        <v>#ERROR!</v>
      </c>
      <c r="J320" s="1" t="s">
        <v>1157</v>
      </c>
      <c r="L320" s="1">
        <v>270.0</v>
      </c>
      <c r="M320" s="1">
        <v>10.0</v>
      </c>
      <c r="N320" s="3" t="str">
        <f>+44 341 439-3449</f>
        <v>#ERROR!</v>
      </c>
    </row>
    <row r="321">
      <c r="A321" s="1">
        <v>324.0</v>
      </c>
      <c r="B321" s="1">
        <v>1.3199122E7</v>
      </c>
      <c r="C321" s="1" t="s">
        <v>7</v>
      </c>
      <c r="D321" s="1" t="s">
        <v>233</v>
      </c>
      <c r="E321" s="1" t="s">
        <v>1158</v>
      </c>
      <c r="F321" s="2">
        <v>20917.0</v>
      </c>
      <c r="G321" s="1" t="s">
        <v>1159</v>
      </c>
      <c r="H321" s="1" t="s">
        <v>1160</v>
      </c>
      <c r="I321" s="3" t="str">
        <f>+44 341 644-3393</f>
        <v>#ERROR!</v>
      </c>
      <c r="J321" s="1" t="s">
        <v>237</v>
      </c>
      <c r="L321" s="1">
        <v>26511.0</v>
      </c>
      <c r="M321" s="1">
        <v>10.0</v>
      </c>
      <c r="N321" s="3" t="str">
        <f>+44 341 644-3393</f>
        <v>#ERROR!</v>
      </c>
    </row>
    <row r="322">
      <c r="A322" s="1">
        <v>325.0</v>
      </c>
      <c r="B322" s="1">
        <v>3.1825291E7</v>
      </c>
      <c r="C322" s="1" t="s">
        <v>6</v>
      </c>
      <c r="D322" s="1" t="s">
        <v>1161</v>
      </c>
      <c r="E322" s="1" t="s">
        <v>459</v>
      </c>
      <c r="F322" s="2">
        <v>31418.0</v>
      </c>
      <c r="G322" s="1" t="s">
        <v>1162</v>
      </c>
      <c r="H322" s="1" t="s">
        <v>1163</v>
      </c>
      <c r="I322" s="3" t="str">
        <f>+44 343 493-0938</f>
        <v>#ERROR!</v>
      </c>
      <c r="J322" s="1" t="s">
        <v>1164</v>
      </c>
      <c r="L322" s="1">
        <v>318.0</v>
      </c>
      <c r="M322" s="1">
        <v>10.0</v>
      </c>
      <c r="N322" s="3" t="str">
        <f>+44 343 493-0938</f>
        <v>#ERROR!</v>
      </c>
    </row>
    <row r="323">
      <c r="A323" s="1">
        <v>326.0</v>
      </c>
      <c r="B323" s="1">
        <v>3.8274829E7</v>
      </c>
      <c r="C323" s="1" t="s">
        <v>7</v>
      </c>
      <c r="D323" s="1" t="s">
        <v>1165</v>
      </c>
      <c r="E323" s="1" t="s">
        <v>1166</v>
      </c>
      <c r="F323" s="2">
        <v>34626.0</v>
      </c>
      <c r="H323" s="1" t="s">
        <v>1167</v>
      </c>
      <c r="I323" s="3" t="str">
        <f>+44 341 639-3939</f>
        <v>#ERROR!</v>
      </c>
      <c r="J323" s="1" t="s">
        <v>290</v>
      </c>
      <c r="L323" s="1">
        <v>308.0</v>
      </c>
      <c r="M323" s="1">
        <v>10.0</v>
      </c>
      <c r="N323" s="3" t="str">
        <f>+44 341 639-3939</f>
        <v>#ERROR!</v>
      </c>
    </row>
    <row r="324">
      <c r="A324" s="1">
        <v>327.0</v>
      </c>
      <c r="B324" s="1">
        <v>2.2224721E7</v>
      </c>
      <c r="C324" s="1" t="s">
        <v>6</v>
      </c>
      <c r="D324" s="1" t="s">
        <v>262</v>
      </c>
      <c r="E324" s="1" t="s">
        <v>1168</v>
      </c>
      <c r="F324" s="2">
        <v>25940.0</v>
      </c>
      <c r="G324" s="1" t="s">
        <v>1169</v>
      </c>
      <c r="H324" s="1" t="s">
        <v>1170</v>
      </c>
      <c r="I324" s="3" t="str">
        <f>+44 361 449-9946</f>
        <v>#ERROR!</v>
      </c>
      <c r="J324" s="1" t="s">
        <v>345</v>
      </c>
      <c r="L324" s="1">
        <v>184.0</v>
      </c>
      <c r="M324" s="1">
        <v>10.0</v>
      </c>
      <c r="N324" s="3" t="str">
        <f>+44 361 449-9946</f>
        <v>#ERROR!</v>
      </c>
    </row>
    <row r="325">
      <c r="A325" s="1">
        <v>328.0</v>
      </c>
      <c r="B325" s="1">
        <v>3.69598E7</v>
      </c>
      <c r="C325" s="1" t="s">
        <v>6</v>
      </c>
      <c r="D325" s="1" t="s">
        <v>1171</v>
      </c>
      <c r="E325" s="1" t="s">
        <v>1172</v>
      </c>
      <c r="F325" s="2">
        <v>33814.0</v>
      </c>
      <c r="H325" s="1" t="s">
        <v>1173</v>
      </c>
      <c r="I325" s="3" t="str">
        <f>+44 341 334-1389</f>
        <v>#ERROR!</v>
      </c>
      <c r="J325" s="1" t="s">
        <v>237</v>
      </c>
      <c r="L325" s="1">
        <v>286.0</v>
      </c>
      <c r="M325" s="1">
        <v>10.0</v>
      </c>
      <c r="N325" s="3" t="str">
        <f>+44 341 334-1389</f>
        <v>#ERROR!</v>
      </c>
    </row>
    <row r="326">
      <c r="A326" s="1">
        <v>329.0</v>
      </c>
      <c r="B326" s="1">
        <v>3.6938147E7</v>
      </c>
      <c r="C326" s="1" t="s">
        <v>7</v>
      </c>
      <c r="D326" s="1" t="s">
        <v>1174</v>
      </c>
      <c r="E326" s="1" t="s">
        <v>1175</v>
      </c>
      <c r="F326" s="2">
        <v>33697.0</v>
      </c>
      <c r="H326" s="1" t="s">
        <v>1176</v>
      </c>
      <c r="I326" s="3" t="str">
        <f>+44 341 396-3446</f>
        <v>#ERROR!</v>
      </c>
      <c r="J326" s="1" t="s">
        <v>270</v>
      </c>
      <c r="L326" s="1">
        <v>270.0</v>
      </c>
      <c r="M326" s="1">
        <v>10.0</v>
      </c>
      <c r="N326" s="3" t="str">
        <f>+44 341 396-3446</f>
        <v>#ERROR!</v>
      </c>
    </row>
    <row r="327">
      <c r="A327" s="1">
        <v>330.0</v>
      </c>
      <c r="B327" s="1">
        <v>2.3120682E7</v>
      </c>
      <c r="C327" s="1" t="s">
        <v>6</v>
      </c>
      <c r="D327" s="1" t="s">
        <v>1177</v>
      </c>
      <c r="E327" s="1" t="s">
        <v>1178</v>
      </c>
      <c r="F327" s="2">
        <v>26624.0</v>
      </c>
      <c r="H327" s="1" t="s">
        <v>1179</v>
      </c>
      <c r="I327" s="3" t="str">
        <f>+44 341 346-4866</f>
        <v>#ERROR!</v>
      </c>
      <c r="J327" s="1" t="s">
        <v>407</v>
      </c>
      <c r="L327" s="1">
        <v>270.0</v>
      </c>
      <c r="M327" s="1">
        <v>10.0</v>
      </c>
      <c r="N327" s="3" t="str">
        <f>+44 341 346-4866</f>
        <v>#ERROR!</v>
      </c>
    </row>
    <row r="328">
      <c r="A328" s="1">
        <v>331.0</v>
      </c>
      <c r="B328" s="1">
        <v>2.2069877E7</v>
      </c>
      <c r="C328" s="1" t="s">
        <v>6</v>
      </c>
      <c r="D328" s="1" t="s">
        <v>1180</v>
      </c>
      <c r="E328" s="1" t="s">
        <v>822</v>
      </c>
      <c r="F328" s="2">
        <v>25398.0</v>
      </c>
      <c r="H328" s="1" t="s">
        <v>1181</v>
      </c>
      <c r="I328" s="3" t="str">
        <f>+44 9 341 930-9110</f>
        <v>#ERROR!</v>
      </c>
      <c r="J328" s="1" t="s">
        <v>1182</v>
      </c>
      <c r="L328" s="1">
        <v>270.0</v>
      </c>
      <c r="M328" s="1">
        <v>10.0</v>
      </c>
      <c r="N328" s="3" t="str">
        <f>+44 9 341 930-9110</f>
        <v>#ERROR!</v>
      </c>
    </row>
    <row r="329">
      <c r="A329" s="1">
        <v>332.0</v>
      </c>
      <c r="B329" s="1">
        <v>3.4614029E7</v>
      </c>
      <c r="C329" s="1" t="s">
        <v>7</v>
      </c>
      <c r="D329" s="1" t="s">
        <v>1183</v>
      </c>
      <c r="E329" s="1" t="s">
        <v>1184</v>
      </c>
      <c r="F329" s="2">
        <v>32576.0</v>
      </c>
      <c r="G329" s="1" t="s">
        <v>1185</v>
      </c>
      <c r="H329" s="1" t="s">
        <v>1186</v>
      </c>
      <c r="I329" s="3" t="str">
        <f>+44 341 640-8136</f>
        <v>#ERROR!</v>
      </c>
      <c r="J329" s="1" t="s">
        <v>1187</v>
      </c>
      <c r="L329" s="1">
        <v>286.0</v>
      </c>
      <c r="M329" s="1">
        <v>10.0</v>
      </c>
      <c r="N329" s="3" t="str">
        <f>+44 341 640-8136</f>
        <v>#ERROR!</v>
      </c>
    </row>
    <row r="330">
      <c r="A330" s="1">
        <v>333.0</v>
      </c>
      <c r="B330" s="1">
        <v>3.9213433E7</v>
      </c>
      <c r="C330" s="1" t="s">
        <v>6</v>
      </c>
      <c r="D330" s="1" t="s">
        <v>1188</v>
      </c>
      <c r="E330" s="1" t="s">
        <v>1189</v>
      </c>
      <c r="F330" s="2">
        <v>35165.0</v>
      </c>
      <c r="H330" s="1" t="s">
        <v>1190</v>
      </c>
      <c r="I330" s="3" t="str">
        <f>+44 341 408-0449</f>
        <v>#ERROR!</v>
      </c>
      <c r="J330" s="1" t="s">
        <v>163</v>
      </c>
      <c r="L330" s="1">
        <v>270.0</v>
      </c>
      <c r="M330" s="1">
        <v>10.0</v>
      </c>
      <c r="N330" s="3" t="str">
        <f>+44 341 408-0449</f>
        <v>#ERROR!</v>
      </c>
    </row>
    <row r="331">
      <c r="A331" s="1">
        <v>334.0</v>
      </c>
      <c r="B331" s="1">
        <v>2.7151579E7</v>
      </c>
      <c r="C331" s="1" t="s">
        <v>6</v>
      </c>
      <c r="D331" s="1" t="s">
        <v>1188</v>
      </c>
      <c r="E331" s="1" t="s">
        <v>1191</v>
      </c>
      <c r="F331" s="2">
        <v>28997.0</v>
      </c>
      <c r="H331" s="1" t="s">
        <v>1192</v>
      </c>
      <c r="I331" s="3" t="str">
        <f>+44 341 339-3999</f>
        <v>#ERROR!</v>
      </c>
      <c r="J331" s="1" t="s">
        <v>1193</v>
      </c>
      <c r="L331" s="1">
        <v>270.0</v>
      </c>
      <c r="M331" s="1">
        <v>10.0</v>
      </c>
      <c r="N331" s="3" t="str">
        <f>+44 341 339-3999</f>
        <v>#ERROR!</v>
      </c>
    </row>
    <row r="332">
      <c r="A332" s="1">
        <v>335.0</v>
      </c>
      <c r="B332" s="1">
        <v>3.0181039E7</v>
      </c>
      <c r="C332" s="1" t="s">
        <v>6</v>
      </c>
      <c r="D332" s="1" t="s">
        <v>549</v>
      </c>
      <c r="E332" s="1" t="s">
        <v>1194</v>
      </c>
      <c r="F332" s="2">
        <v>30005.0</v>
      </c>
      <c r="G332" s="1" t="s">
        <v>202</v>
      </c>
      <c r="H332" s="1" t="s">
        <v>1195</v>
      </c>
      <c r="I332" s="3" t="str">
        <f>+44 333 490-3399</f>
        <v>#ERROR!</v>
      </c>
      <c r="J332" s="1" t="s">
        <v>654</v>
      </c>
      <c r="L332" s="1">
        <v>184.0</v>
      </c>
      <c r="M332" s="1">
        <v>10.0</v>
      </c>
      <c r="N332" s="3" t="str">
        <f>+44 333 490-3399</f>
        <v>#ERROR!</v>
      </c>
    </row>
    <row r="333">
      <c r="A333" s="1">
        <v>336.0</v>
      </c>
      <c r="B333" s="1">
        <v>3.1982774E7</v>
      </c>
      <c r="C333" s="1" t="s">
        <v>7</v>
      </c>
      <c r="D333" s="1" t="s">
        <v>1196</v>
      </c>
      <c r="E333" s="1" t="s">
        <v>1197</v>
      </c>
      <c r="F333" s="2">
        <v>31231.0</v>
      </c>
      <c r="H333" s="1" t="s">
        <v>1198</v>
      </c>
      <c r="I333" s="3" t="str">
        <f>+44 3464 40-6449</f>
        <v>#ERROR!</v>
      </c>
      <c r="J333" s="1" t="s">
        <v>403</v>
      </c>
      <c r="L333" s="1">
        <v>338.0</v>
      </c>
      <c r="M333" s="1">
        <v>10.0</v>
      </c>
      <c r="N333" s="3" t="str">
        <f>+44 3464 40-6449</f>
        <v>#ERROR!</v>
      </c>
    </row>
    <row r="334">
      <c r="A334" s="1">
        <v>337.0</v>
      </c>
      <c r="B334" s="1">
        <v>2.7566971E7</v>
      </c>
      <c r="C334" s="1" t="s">
        <v>7</v>
      </c>
      <c r="D334" s="1" t="s">
        <v>140</v>
      </c>
      <c r="E334" s="1" t="s">
        <v>1199</v>
      </c>
      <c r="F334" s="2">
        <v>29006.0</v>
      </c>
      <c r="H334" s="1" t="s">
        <v>142</v>
      </c>
      <c r="I334" s="3" t="str">
        <f>+44 341 343-9666</f>
        <v>#ERROR!</v>
      </c>
      <c r="J334" s="1" t="s">
        <v>1200</v>
      </c>
      <c r="L334" s="1">
        <v>270.0</v>
      </c>
      <c r="M334" s="1">
        <v>10.0</v>
      </c>
      <c r="N334" s="3" t="str">
        <f>+44 341 343-9666</f>
        <v>#ERROR!</v>
      </c>
    </row>
    <row r="335">
      <c r="A335" s="1">
        <v>338.0</v>
      </c>
      <c r="B335" s="1">
        <v>3.9053376E7</v>
      </c>
      <c r="C335" s="1" t="s">
        <v>6</v>
      </c>
      <c r="D335" s="1" t="s">
        <v>1201</v>
      </c>
      <c r="E335" s="1" t="s">
        <v>1202</v>
      </c>
      <c r="F335" s="2">
        <v>34900.0</v>
      </c>
      <c r="G335" s="1" t="s">
        <v>1203</v>
      </c>
      <c r="H335" s="1" t="s">
        <v>1204</v>
      </c>
      <c r="I335" s="3" t="str">
        <f>+44 341 441-6633</f>
        <v>#ERROR!</v>
      </c>
      <c r="J335" s="1" t="s">
        <v>229</v>
      </c>
      <c r="L335" s="1">
        <v>286.0</v>
      </c>
      <c r="M335" s="1">
        <v>10.0</v>
      </c>
      <c r="N335" s="3" t="str">
        <f>+44 341 441-6633</f>
        <v>#ERROR!</v>
      </c>
    </row>
    <row r="336">
      <c r="A336" s="1">
        <v>339.0</v>
      </c>
      <c r="B336" s="1">
        <v>3.2046166E7</v>
      </c>
      <c r="C336" s="1" t="s">
        <v>6</v>
      </c>
      <c r="D336" s="1" t="s">
        <v>1205</v>
      </c>
      <c r="E336" s="1" t="s">
        <v>1206</v>
      </c>
      <c r="F336" s="2">
        <v>31622.0</v>
      </c>
      <c r="G336" s="1" t="s">
        <v>1207</v>
      </c>
      <c r="H336" s="1" t="s">
        <v>1208</v>
      </c>
      <c r="I336" s="3" t="str">
        <f>+44 3496 48-9184</f>
        <v>#ERROR!</v>
      </c>
      <c r="J336" s="1" t="s">
        <v>720</v>
      </c>
      <c r="L336" s="1">
        <v>54040.0</v>
      </c>
      <c r="M336" s="1">
        <v>10.0</v>
      </c>
      <c r="N336" s="3" t="str">
        <f>+44 3496 48-9184</f>
        <v>#ERROR!</v>
      </c>
    </row>
    <row r="337">
      <c r="A337" s="1">
        <v>341.0</v>
      </c>
      <c r="B337" s="1">
        <v>1.1078685E7</v>
      </c>
      <c r="C337" s="1" t="s">
        <v>7</v>
      </c>
      <c r="D337" s="1" t="s">
        <v>1209</v>
      </c>
      <c r="E337" s="1" t="s">
        <v>1210</v>
      </c>
      <c r="F337" s="2">
        <v>19199.0</v>
      </c>
      <c r="G337" s="1" t="s">
        <v>1211</v>
      </c>
      <c r="H337" s="1" t="s">
        <v>1212</v>
      </c>
      <c r="I337" s="3" t="str">
        <f>+44 3463 44-9989</f>
        <v>#ERROR!</v>
      </c>
      <c r="J337" s="1" t="s">
        <v>1213</v>
      </c>
      <c r="L337" s="1">
        <v>236.0</v>
      </c>
      <c r="M337" s="1">
        <v>10.0</v>
      </c>
      <c r="N337" s="3" t="str">
        <f>+44 3463 44-9989</f>
        <v>#ERROR!</v>
      </c>
    </row>
    <row r="338">
      <c r="A338" s="1">
        <v>342.0</v>
      </c>
      <c r="B338" s="1">
        <v>2.0560795E7</v>
      </c>
      <c r="C338" s="1" t="s">
        <v>6</v>
      </c>
      <c r="D338" s="1" t="s">
        <v>1214</v>
      </c>
      <c r="E338" s="1" t="s">
        <v>635</v>
      </c>
      <c r="F338" s="2">
        <v>24929.0</v>
      </c>
      <c r="G338" s="1" t="s">
        <v>186</v>
      </c>
      <c r="H338" s="1" t="s">
        <v>1215</v>
      </c>
      <c r="I338" s="3" t="str">
        <f>+44 9 341 491-0346</f>
        <v>#ERROR!</v>
      </c>
      <c r="J338" s="1" t="s">
        <v>1216</v>
      </c>
      <c r="L338" s="1">
        <v>270.0</v>
      </c>
      <c r="M338" s="1">
        <v>10.0</v>
      </c>
      <c r="N338" s="3" t="str">
        <f>+44 9 341 491-0346</f>
        <v>#ERROR!</v>
      </c>
    </row>
    <row r="339">
      <c r="A339" s="1">
        <v>343.0</v>
      </c>
      <c r="B339" s="1">
        <v>2.7762438E7</v>
      </c>
      <c r="C339" s="1" t="s">
        <v>7</v>
      </c>
      <c r="D339" s="1" t="s">
        <v>1217</v>
      </c>
      <c r="E339" s="1" t="s">
        <v>66</v>
      </c>
      <c r="F339" s="2">
        <v>29085.0</v>
      </c>
      <c r="H339" s="1" t="s">
        <v>1218</v>
      </c>
      <c r="I339" s="3" t="str">
        <f>+44 341 661-9384</f>
        <v>#ERROR!</v>
      </c>
      <c r="J339" s="1" t="s">
        <v>1219</v>
      </c>
      <c r="L339" s="1">
        <v>270.0</v>
      </c>
      <c r="M339" s="1">
        <v>10.0</v>
      </c>
      <c r="N339" s="3" t="str">
        <f>+44 341 661-9384</f>
        <v>#ERROR!</v>
      </c>
    </row>
    <row r="340">
      <c r="A340" s="1">
        <v>344.0</v>
      </c>
      <c r="B340" s="1">
        <v>3.3234262E7</v>
      </c>
      <c r="C340" s="1" t="s">
        <v>7</v>
      </c>
      <c r="D340" s="1" t="s">
        <v>1220</v>
      </c>
      <c r="E340" s="1" t="s">
        <v>1221</v>
      </c>
      <c r="F340" s="2">
        <v>32047.0</v>
      </c>
      <c r="H340" s="1" t="s">
        <v>1222</v>
      </c>
      <c r="I340" s="3" t="str">
        <f>+44 11 3303-1083</f>
        <v>#ERROR!</v>
      </c>
      <c r="J340" s="1" t="s">
        <v>664</v>
      </c>
      <c r="L340" s="1">
        <v>186.0</v>
      </c>
      <c r="M340" s="1">
        <v>10.0</v>
      </c>
      <c r="N340" s="3" t="str">
        <f>+44 11 3303-1083</f>
        <v>#ERROR!</v>
      </c>
    </row>
    <row r="341">
      <c r="A341" s="1">
        <v>345.0</v>
      </c>
      <c r="B341" s="1">
        <v>2.1888857E7</v>
      </c>
      <c r="C341" s="1" t="s">
        <v>6</v>
      </c>
      <c r="D341" s="1" t="s">
        <v>1223</v>
      </c>
      <c r="E341" s="1" t="s">
        <v>1224</v>
      </c>
      <c r="F341" s="2">
        <v>25681.0</v>
      </c>
      <c r="H341" s="1" t="s">
        <v>159</v>
      </c>
      <c r="I341" s="3" t="str">
        <f>+44 341 489-4833</f>
        <v>#ERROR!</v>
      </c>
      <c r="J341" s="1" t="s">
        <v>293</v>
      </c>
      <c r="L341" s="1">
        <v>270.0</v>
      </c>
      <c r="M341" s="1">
        <v>10.0</v>
      </c>
      <c r="N341" s="3" t="str">
        <f>+44 341 489-4833</f>
        <v>#ERROR!</v>
      </c>
    </row>
    <row r="342">
      <c r="A342" s="1">
        <v>346.0</v>
      </c>
      <c r="B342" s="1">
        <v>2.503006E7</v>
      </c>
      <c r="C342" s="1" t="s">
        <v>6</v>
      </c>
      <c r="D342" s="1" t="s">
        <v>1225</v>
      </c>
      <c r="E342" s="1" t="s">
        <v>1226</v>
      </c>
      <c r="F342" s="2">
        <v>27687.0</v>
      </c>
      <c r="H342" s="1" t="s">
        <v>1227</v>
      </c>
      <c r="I342" s="3" t="str">
        <f>+44 341 494-6498</f>
        <v>#ERROR!</v>
      </c>
      <c r="J342" s="1" t="s">
        <v>1228</v>
      </c>
      <c r="L342" s="1">
        <v>270.0</v>
      </c>
      <c r="M342" s="1">
        <v>10.0</v>
      </c>
      <c r="N342" s="3" t="str">
        <f>+44 341 494-6498</f>
        <v>#ERROR!</v>
      </c>
    </row>
    <row r="343">
      <c r="A343" s="1">
        <v>347.0</v>
      </c>
      <c r="B343" s="1">
        <v>4.0238776E7</v>
      </c>
      <c r="C343" s="1" t="s">
        <v>7</v>
      </c>
      <c r="D343" s="1" t="s">
        <v>254</v>
      </c>
      <c r="E343" s="1" t="s">
        <v>1229</v>
      </c>
      <c r="F343" s="2">
        <v>35460.0</v>
      </c>
      <c r="H343" s="1" t="s">
        <v>1230</v>
      </c>
      <c r="I343" s="3" t="str">
        <f>+44 341 488-0339</f>
        <v>#ERROR!</v>
      </c>
      <c r="J343" s="1" t="s">
        <v>1231</v>
      </c>
      <c r="L343" s="1">
        <v>270.0</v>
      </c>
      <c r="M343" s="1">
        <v>10.0</v>
      </c>
      <c r="N343" s="3" t="str">
        <f>+44 341 488-0339</f>
        <v>#ERROR!</v>
      </c>
    </row>
    <row r="344">
      <c r="A344" s="1">
        <v>348.0</v>
      </c>
      <c r="B344" s="1">
        <v>3.5170984E7</v>
      </c>
      <c r="C344" s="1" t="s">
        <v>7</v>
      </c>
      <c r="D344" s="1" t="s">
        <v>1232</v>
      </c>
      <c r="E344" s="1" t="s">
        <v>1233</v>
      </c>
      <c r="F344" s="2">
        <v>32688.0</v>
      </c>
      <c r="H344" s="1" t="s">
        <v>1234</v>
      </c>
      <c r="I344" s="3" t="str">
        <f>+44 341 630-1616</f>
        <v>#ERROR!</v>
      </c>
      <c r="J344" s="1" t="s">
        <v>345</v>
      </c>
      <c r="L344" s="1">
        <v>270.0</v>
      </c>
      <c r="M344" s="1">
        <v>10.0</v>
      </c>
      <c r="N344" s="3" t="str">
        <f>+44 341 630-1616</f>
        <v>#ERROR!</v>
      </c>
    </row>
    <row r="345">
      <c r="A345" s="1">
        <v>349.0</v>
      </c>
      <c r="B345" s="1">
        <v>2.6201101E7</v>
      </c>
      <c r="C345" s="1" t="s">
        <v>7</v>
      </c>
      <c r="D345" s="1" t="s">
        <v>1235</v>
      </c>
      <c r="E345" s="1" t="s">
        <v>1236</v>
      </c>
      <c r="F345" s="2">
        <v>28592.0</v>
      </c>
      <c r="H345" s="1" t="s">
        <v>1237</v>
      </c>
      <c r="I345" s="3" t="str">
        <f>+44 343 439-1643</f>
        <v>#ERROR!</v>
      </c>
      <c r="J345" s="1" t="s">
        <v>1238</v>
      </c>
      <c r="L345" s="1">
        <v>251.0</v>
      </c>
      <c r="M345" s="1">
        <v>10.0</v>
      </c>
      <c r="N345" s="3" t="str">
        <f>+44 343 439-1643</f>
        <v>#ERROR!</v>
      </c>
    </row>
    <row r="346">
      <c r="A346" s="1">
        <v>350.0</v>
      </c>
      <c r="B346" s="1">
        <v>2.9818468E7</v>
      </c>
      <c r="C346" s="1" t="s">
        <v>7</v>
      </c>
      <c r="D346" s="1" t="s">
        <v>1239</v>
      </c>
      <c r="E346" s="1" t="s">
        <v>1240</v>
      </c>
      <c r="F346" s="2">
        <v>30093.0</v>
      </c>
      <c r="G346" s="1" t="s">
        <v>1241</v>
      </c>
      <c r="H346" s="1" t="s">
        <v>1242</v>
      </c>
      <c r="I346" s="3" t="str">
        <f>+44 341 610-4444</f>
        <v>#ERROR!</v>
      </c>
      <c r="J346" s="1" t="s">
        <v>163</v>
      </c>
      <c r="L346" s="1">
        <v>286.0</v>
      </c>
      <c r="M346" s="1">
        <v>10.0</v>
      </c>
      <c r="N346" s="3" t="str">
        <f>+44 341 610-4444</f>
        <v>#ERROR!</v>
      </c>
    </row>
    <row r="347">
      <c r="A347" s="1">
        <v>351.0</v>
      </c>
      <c r="B347" s="1">
        <v>2.3328859E7</v>
      </c>
      <c r="C347" s="1" t="s">
        <v>7</v>
      </c>
      <c r="D347" s="1" t="s">
        <v>1243</v>
      </c>
      <c r="E347" s="1" t="s">
        <v>1244</v>
      </c>
      <c r="F347" s="2">
        <v>26878.0</v>
      </c>
      <c r="H347" s="1" t="s">
        <v>1245</v>
      </c>
      <c r="I347" s="3" t="str">
        <f>+44 341 496-4100</f>
        <v>#ERROR!</v>
      </c>
      <c r="J347" s="1" t="s">
        <v>1246</v>
      </c>
      <c r="L347" s="1">
        <v>270.0</v>
      </c>
      <c r="M347" s="1">
        <v>10.0</v>
      </c>
      <c r="N347" s="3" t="str">
        <f>+44 341 496-4100</f>
        <v>#ERROR!</v>
      </c>
    </row>
    <row r="348">
      <c r="A348" s="1">
        <v>352.0</v>
      </c>
      <c r="B348" s="1">
        <v>3.1104767E7</v>
      </c>
      <c r="C348" s="1" t="s">
        <v>6</v>
      </c>
      <c r="D348" s="1" t="s">
        <v>1247</v>
      </c>
      <c r="E348" s="1" t="s">
        <v>1248</v>
      </c>
      <c r="F348" s="2">
        <v>30853.0</v>
      </c>
      <c r="G348" s="1" t="s">
        <v>202</v>
      </c>
      <c r="H348" s="1" t="s">
        <v>378</v>
      </c>
      <c r="I348" s="3" t="str">
        <f>+44 341 649-8190</f>
        <v>#ERROR!</v>
      </c>
      <c r="J348" s="1" t="s">
        <v>237</v>
      </c>
      <c r="L348" s="1">
        <v>26511.0</v>
      </c>
      <c r="M348" s="1">
        <v>10.0</v>
      </c>
      <c r="N348" s="3" t="str">
        <f>+44 341 649-8190</f>
        <v>#ERROR!</v>
      </c>
    </row>
    <row r="349">
      <c r="A349" s="1">
        <v>353.0</v>
      </c>
      <c r="B349" s="1">
        <v>3.4970602E7</v>
      </c>
      <c r="C349" s="1" t="s">
        <v>7</v>
      </c>
      <c r="D349" s="1" t="s">
        <v>930</v>
      </c>
      <c r="E349" s="1" t="s">
        <v>1249</v>
      </c>
      <c r="F349" s="2">
        <v>32875.0</v>
      </c>
      <c r="G349" s="1" t="s">
        <v>202</v>
      </c>
      <c r="H349" s="1" t="s">
        <v>230</v>
      </c>
      <c r="I349" s="3" t="str">
        <f>+44 341 444-6143</f>
        <v>#ERROR!</v>
      </c>
      <c r="J349" s="1" t="s">
        <v>237</v>
      </c>
      <c r="L349" s="1">
        <v>270.0</v>
      </c>
      <c r="M349" s="1">
        <v>10.0</v>
      </c>
      <c r="N349" s="3" t="str">
        <f>+44 341 444-6143</f>
        <v>#ERROR!</v>
      </c>
    </row>
    <row r="350">
      <c r="A350" s="1">
        <v>354.0</v>
      </c>
      <c r="B350" s="1">
        <v>3.0286311E7</v>
      </c>
      <c r="C350" s="1" t="s">
        <v>7</v>
      </c>
      <c r="D350" s="1" t="s">
        <v>1250</v>
      </c>
      <c r="E350" s="1" t="s">
        <v>1251</v>
      </c>
      <c r="F350" s="2">
        <v>30563.0</v>
      </c>
      <c r="H350" s="1" t="s">
        <v>1138</v>
      </c>
      <c r="I350" s="3" t="str">
        <f>+44 341 463-8380</f>
        <v>#ERROR!</v>
      </c>
      <c r="J350" s="1" t="s">
        <v>237</v>
      </c>
      <c r="L350" s="1">
        <v>270.0</v>
      </c>
      <c r="M350" s="1">
        <v>10.0</v>
      </c>
      <c r="N350" s="3" t="str">
        <f>+44 341 463-8380</f>
        <v>#ERROR!</v>
      </c>
    </row>
    <row r="351">
      <c r="A351" s="1">
        <v>355.0</v>
      </c>
      <c r="B351" s="1">
        <v>2.9311334E7</v>
      </c>
      <c r="C351" s="1" t="s">
        <v>7</v>
      </c>
      <c r="D351" s="1" t="s">
        <v>1252</v>
      </c>
      <c r="E351" s="1" t="s">
        <v>1253</v>
      </c>
      <c r="F351" s="2">
        <v>30055.0</v>
      </c>
      <c r="H351" s="1" t="s">
        <v>1254</v>
      </c>
      <c r="I351" s="3" t="str">
        <f>+44 336 443-1094</f>
        <v>#ERROR!</v>
      </c>
      <c r="J351" s="1" t="s">
        <v>328</v>
      </c>
      <c r="L351" s="1">
        <v>256.0</v>
      </c>
      <c r="M351" s="1">
        <v>10.0</v>
      </c>
      <c r="N351" s="3" t="str">
        <f>+44 336 443-1094</f>
        <v>#ERROR!</v>
      </c>
    </row>
    <row r="352">
      <c r="A352" s="1">
        <v>356.0</v>
      </c>
      <c r="B352" s="1">
        <v>9.5413042E7</v>
      </c>
      <c r="C352" s="1" t="s">
        <v>7</v>
      </c>
      <c r="D352" s="1" t="s">
        <v>1056</v>
      </c>
      <c r="E352" s="1" t="s">
        <v>1255</v>
      </c>
      <c r="F352" s="2">
        <v>35859.0</v>
      </c>
      <c r="H352" s="1" t="s">
        <v>1256</v>
      </c>
      <c r="I352" s="3" t="str">
        <f>+44 9 11 6436-4139</f>
        <v>#ERROR!</v>
      </c>
      <c r="J352" s="1" t="s">
        <v>64</v>
      </c>
      <c r="L352" s="1">
        <v>362.0</v>
      </c>
      <c r="M352" s="1">
        <v>187.0</v>
      </c>
      <c r="N352" s="3" t="str">
        <f>+44 9 11 6436-4139</f>
        <v>#ERROR!</v>
      </c>
    </row>
    <row r="353">
      <c r="A353" s="1">
        <v>357.0</v>
      </c>
      <c r="B353" s="1">
        <v>2.9136449E7</v>
      </c>
      <c r="C353" s="1" t="s">
        <v>7</v>
      </c>
      <c r="D353" s="1" t="s">
        <v>155</v>
      </c>
      <c r="E353" s="1" t="s">
        <v>1257</v>
      </c>
      <c r="F353" s="2">
        <v>29908.0</v>
      </c>
      <c r="H353" s="1" t="s">
        <v>1258</v>
      </c>
      <c r="I353" s="3" t="str">
        <f>+44 341 308-3694</f>
        <v>#ERROR!</v>
      </c>
      <c r="J353" s="1" t="s">
        <v>1259</v>
      </c>
      <c r="L353" s="1">
        <v>270.0</v>
      </c>
      <c r="M353" s="1">
        <v>10.0</v>
      </c>
      <c r="N353" s="3" t="str">
        <f>+44 341 308-3694</f>
        <v>#ERROR!</v>
      </c>
    </row>
    <row r="354">
      <c r="A354" s="1">
        <v>358.0</v>
      </c>
      <c r="B354" s="1">
        <v>2.2518927E7</v>
      </c>
      <c r="C354" s="1" t="s">
        <v>6</v>
      </c>
      <c r="D354" s="1" t="s">
        <v>589</v>
      </c>
      <c r="E354" s="1" t="s">
        <v>1260</v>
      </c>
      <c r="F354" s="2">
        <v>25996.0</v>
      </c>
      <c r="H354" s="1" t="s">
        <v>586</v>
      </c>
      <c r="I354" s="3" t="str">
        <f>+44 341 363-8348</f>
        <v>#ERROR!</v>
      </c>
      <c r="J354" s="1" t="s">
        <v>237</v>
      </c>
      <c r="L354" s="1">
        <v>54040.0</v>
      </c>
      <c r="M354" s="1">
        <v>10.0</v>
      </c>
      <c r="N354" s="3" t="str">
        <f>+44 341 363-8348</f>
        <v>#ERROR!</v>
      </c>
    </row>
    <row r="355">
      <c r="A355" s="1">
        <v>359.0</v>
      </c>
      <c r="B355" s="1">
        <v>2.977394E7</v>
      </c>
      <c r="C355" s="1" t="s">
        <v>6</v>
      </c>
      <c r="D355" s="1" t="s">
        <v>1261</v>
      </c>
      <c r="E355" s="1" t="s">
        <v>1262</v>
      </c>
      <c r="F355" s="2">
        <v>30144.0</v>
      </c>
      <c r="G355" s="1" t="s">
        <v>1263</v>
      </c>
      <c r="H355" s="1" t="s">
        <v>1264</v>
      </c>
      <c r="I355" s="3" t="str">
        <f>+44 341 364-6430</f>
        <v>#ERROR!</v>
      </c>
      <c r="J355" s="1" t="s">
        <v>1265</v>
      </c>
      <c r="L355" s="1">
        <v>270.0</v>
      </c>
      <c r="M355" s="1">
        <v>10.0</v>
      </c>
      <c r="N355" s="3" t="str">
        <f>+44 341 364-6430</f>
        <v>#ERROR!</v>
      </c>
    </row>
    <row r="356">
      <c r="A356" s="1">
        <v>360.0</v>
      </c>
      <c r="B356" s="1">
        <v>2.7728287E7</v>
      </c>
      <c r="C356" s="1" t="s">
        <v>7</v>
      </c>
      <c r="D356" s="1" t="s">
        <v>267</v>
      </c>
      <c r="E356" s="1" t="s">
        <v>1266</v>
      </c>
      <c r="F356" s="2">
        <v>29084.0</v>
      </c>
      <c r="H356" s="1">
        <v>3.413621464E9</v>
      </c>
      <c r="I356" s="3" t="str">
        <f>+44 341 363-1464</f>
        <v>#ERROR!</v>
      </c>
      <c r="J356" s="1" t="s">
        <v>237</v>
      </c>
      <c r="L356" s="1">
        <v>270.0</v>
      </c>
      <c r="M356" s="1">
        <v>11.0</v>
      </c>
      <c r="N356" s="3" t="str">
        <f>+44 341 363-1464</f>
        <v>#ERROR!</v>
      </c>
    </row>
    <row r="357">
      <c r="A357" s="1">
        <v>361.0</v>
      </c>
      <c r="B357" s="1">
        <v>2.6056689E7</v>
      </c>
      <c r="C357" s="1" t="s">
        <v>7</v>
      </c>
      <c r="D357" s="1" t="s">
        <v>1267</v>
      </c>
      <c r="E357" s="1" t="s">
        <v>1268</v>
      </c>
      <c r="F357" s="2">
        <v>28488.0</v>
      </c>
      <c r="H357" s="1" t="s">
        <v>1269</v>
      </c>
      <c r="I357" s="3" t="str">
        <f>+44 341 699-0691</f>
        <v>#ERROR!</v>
      </c>
      <c r="J357" s="1" t="s">
        <v>1270</v>
      </c>
      <c r="L357" s="1">
        <v>270.0</v>
      </c>
      <c r="M357" s="1">
        <v>10.0</v>
      </c>
      <c r="N357" s="3" t="str">
        <f>+44 341 699-0691</f>
        <v>#ERROR!</v>
      </c>
    </row>
    <row r="358">
      <c r="A358" s="1">
        <v>362.0</v>
      </c>
      <c r="B358" s="1">
        <v>2.2063633E7</v>
      </c>
      <c r="C358" s="1" t="s">
        <v>6</v>
      </c>
      <c r="D358" s="1" t="s">
        <v>1271</v>
      </c>
      <c r="E358" s="1" t="s">
        <v>1272</v>
      </c>
      <c r="F358" s="2">
        <v>25854.0</v>
      </c>
      <c r="H358" s="1">
        <v>3.416117163E9</v>
      </c>
      <c r="I358" s="3" t="str">
        <f>+44 341 644-3960</f>
        <v>#ERROR!</v>
      </c>
      <c r="J358" s="1" t="s">
        <v>1273</v>
      </c>
      <c r="L358" s="1">
        <v>270.0</v>
      </c>
      <c r="M358" s="1">
        <v>10.0</v>
      </c>
      <c r="N358" s="3" t="str">
        <f>+44 341 644-3960</f>
        <v>#ERROR!</v>
      </c>
    </row>
    <row r="359">
      <c r="A359" s="1">
        <v>363.0</v>
      </c>
      <c r="B359" s="1">
        <v>1.6798543E7</v>
      </c>
      <c r="C359" s="1" t="s">
        <v>7</v>
      </c>
      <c r="D359" s="1" t="s">
        <v>299</v>
      </c>
      <c r="E359" s="1" t="s">
        <v>1274</v>
      </c>
      <c r="F359" s="2">
        <v>23343.0</v>
      </c>
      <c r="H359" s="1" t="s">
        <v>1275</v>
      </c>
      <c r="I359" s="3" t="str">
        <f>+44 341 639-4339</f>
        <v>#ERROR!</v>
      </c>
      <c r="J359" s="1" t="s">
        <v>708</v>
      </c>
      <c r="L359" s="1">
        <v>270.0</v>
      </c>
      <c r="M359" s="1">
        <v>10.0</v>
      </c>
      <c r="N359" s="3" t="str">
        <f>+44 341 639-4339</f>
        <v>#ERROR!</v>
      </c>
    </row>
    <row r="360">
      <c r="A360" s="1">
        <v>364.0</v>
      </c>
      <c r="B360" s="1">
        <v>2.509391E7</v>
      </c>
      <c r="C360" s="1" t="s">
        <v>7</v>
      </c>
      <c r="D360" s="1" t="s">
        <v>647</v>
      </c>
      <c r="E360" s="1" t="s">
        <v>1276</v>
      </c>
      <c r="F360" s="2">
        <v>30994.0</v>
      </c>
      <c r="H360" s="1" t="s">
        <v>396</v>
      </c>
      <c r="I360" s="3" t="str">
        <f>+44 341 344-3490</f>
        <v>#ERROR!</v>
      </c>
      <c r="J360" s="1" t="s">
        <v>1277</v>
      </c>
      <c r="L360" s="1">
        <v>270.0</v>
      </c>
      <c r="M360" s="1">
        <v>10.0</v>
      </c>
      <c r="N360" s="3" t="str">
        <f>+44 341 344-3490</f>
        <v>#ERROR!</v>
      </c>
    </row>
    <row r="361">
      <c r="A361" s="1">
        <v>365.0</v>
      </c>
      <c r="B361" s="1">
        <v>1.4405264E7</v>
      </c>
      <c r="C361" s="1" t="s">
        <v>7</v>
      </c>
      <c r="D361" s="1" t="s">
        <v>1278</v>
      </c>
      <c r="E361" s="1" t="s">
        <v>1279</v>
      </c>
      <c r="F361" s="2">
        <v>22285.0</v>
      </c>
      <c r="G361" s="1" t="s">
        <v>1280</v>
      </c>
      <c r="H361" s="1">
        <v>2.47758003E9</v>
      </c>
      <c r="I361" s="3" t="str">
        <f>+44 3499 48-0030</f>
        <v>#ERROR!</v>
      </c>
      <c r="J361" s="1" t="s">
        <v>431</v>
      </c>
      <c r="L361" s="1">
        <v>285.0</v>
      </c>
      <c r="M361" s="1">
        <v>10.0</v>
      </c>
      <c r="N361" s="3" t="str">
        <f>+44 3499 48-0030</f>
        <v>#ERROR!</v>
      </c>
    </row>
    <row r="362">
      <c r="A362" s="1">
        <v>366.0</v>
      </c>
      <c r="B362" s="1">
        <v>1.4979573E7</v>
      </c>
      <c r="C362" s="1" t="s">
        <v>6</v>
      </c>
      <c r="D362" s="1" t="s">
        <v>1011</v>
      </c>
      <c r="E362" s="1" t="s">
        <v>1281</v>
      </c>
      <c r="F362" s="2">
        <v>22795.0</v>
      </c>
      <c r="H362" s="1" t="s">
        <v>1138</v>
      </c>
      <c r="I362" s="3" t="str">
        <f>+44 341 930-0041</f>
        <v>#ERROR!</v>
      </c>
      <c r="J362" s="1" t="s">
        <v>237</v>
      </c>
      <c r="L362" s="1">
        <v>270.0</v>
      </c>
      <c r="M362" s="1">
        <v>10.0</v>
      </c>
      <c r="N362" s="3" t="str">
        <f>+44 341 930-0041</f>
        <v>#ERROR!</v>
      </c>
    </row>
    <row r="363">
      <c r="A363" s="1">
        <v>367.0</v>
      </c>
      <c r="B363" s="1">
        <v>9.4674101E7</v>
      </c>
      <c r="C363" s="1" t="s">
        <v>6</v>
      </c>
      <c r="D363" s="1" t="s">
        <v>1282</v>
      </c>
      <c r="E363" s="1" t="s">
        <v>1283</v>
      </c>
      <c r="F363" s="2">
        <v>23785.0</v>
      </c>
      <c r="G363" s="1" t="s">
        <v>186</v>
      </c>
      <c r="H363" s="1" t="s">
        <v>571</v>
      </c>
      <c r="I363" s="3" t="str">
        <f>+44 341 303-8334</f>
        <v>#ERROR!</v>
      </c>
      <c r="J363" s="1" t="s">
        <v>145</v>
      </c>
      <c r="L363" s="1">
        <v>270.0</v>
      </c>
      <c r="M363" s="1">
        <v>175.0</v>
      </c>
      <c r="N363" s="3" t="str">
        <f>+44 341 303-8334</f>
        <v>#ERROR!</v>
      </c>
    </row>
    <row r="364">
      <c r="A364" s="1">
        <v>368.0</v>
      </c>
      <c r="B364" s="1">
        <v>2.366875E7</v>
      </c>
      <c r="C364" s="1" t="s">
        <v>7</v>
      </c>
      <c r="D364" s="1" t="s">
        <v>260</v>
      </c>
      <c r="E364" s="1" t="s">
        <v>1284</v>
      </c>
      <c r="F364" s="2">
        <v>27110.0</v>
      </c>
      <c r="G364" s="1" t="s">
        <v>1285</v>
      </c>
      <c r="H364" s="1" t="s">
        <v>1286</v>
      </c>
      <c r="I364" s="3" t="str">
        <f>+44 3463 41-6191</f>
        <v>#ERROR!</v>
      </c>
      <c r="J364" s="1" t="s">
        <v>237</v>
      </c>
      <c r="L364" s="1">
        <v>236.0</v>
      </c>
      <c r="M364" s="1">
        <v>10.0</v>
      </c>
      <c r="N364" s="3" t="str">
        <f>+44 3463 41-6191</f>
        <v>#ERROR!</v>
      </c>
    </row>
    <row r="365">
      <c r="A365" s="1">
        <v>369.0</v>
      </c>
      <c r="B365" s="1">
        <v>2.9970509E7</v>
      </c>
      <c r="C365" s="1" t="s">
        <v>6</v>
      </c>
      <c r="D365" s="1" t="s">
        <v>1287</v>
      </c>
      <c r="E365" s="1" t="s">
        <v>1288</v>
      </c>
      <c r="F365" s="2">
        <v>30157.0</v>
      </c>
      <c r="G365" s="1" t="s">
        <v>1289</v>
      </c>
      <c r="H365" s="1" t="s">
        <v>1239</v>
      </c>
      <c r="I365" s="3" t="str">
        <f>+44 341 603-0339</f>
        <v>#ERROR!</v>
      </c>
      <c r="J365" s="1" t="s">
        <v>431</v>
      </c>
      <c r="L365" s="1">
        <v>270.0</v>
      </c>
      <c r="M365" s="1">
        <v>10.0</v>
      </c>
      <c r="N365" s="3" t="str">
        <f>+44 341 603-0339</f>
        <v>#ERROR!</v>
      </c>
    </row>
    <row r="366">
      <c r="A366" s="1">
        <v>370.0</v>
      </c>
      <c r="B366" s="1">
        <v>2.8964796E7</v>
      </c>
      <c r="C366" s="1" t="s">
        <v>6</v>
      </c>
      <c r="D366" s="1" t="s">
        <v>562</v>
      </c>
      <c r="E366" s="1" t="s">
        <v>1290</v>
      </c>
      <c r="F366" s="2">
        <v>29627.0</v>
      </c>
      <c r="G366" s="1" t="s">
        <v>139</v>
      </c>
      <c r="H366" s="1" t="s">
        <v>1291</v>
      </c>
      <c r="I366" s="3" t="str">
        <f>+44 341 444-3346</f>
        <v>#ERROR!</v>
      </c>
      <c r="J366" s="1" t="s">
        <v>1292</v>
      </c>
      <c r="L366" s="1">
        <v>270.0</v>
      </c>
      <c r="M366" s="1">
        <v>10.0</v>
      </c>
      <c r="N366" s="3" t="str">
        <f>+44 341 444-3346</f>
        <v>#ERROR!</v>
      </c>
    </row>
    <row r="367">
      <c r="A367" s="1">
        <v>371.0</v>
      </c>
      <c r="B367" s="1">
        <v>2.9537428E7</v>
      </c>
      <c r="C367" s="1" t="s">
        <v>7</v>
      </c>
      <c r="D367" s="1" t="s">
        <v>1293</v>
      </c>
      <c r="E367" s="1" t="s">
        <v>1294</v>
      </c>
      <c r="F367" s="2">
        <v>30160.0</v>
      </c>
      <c r="H367" s="1" t="s">
        <v>1295</v>
      </c>
      <c r="I367" s="3" t="str">
        <f>+44 341 613-3933</f>
        <v>#ERROR!</v>
      </c>
      <c r="J367" s="1" t="s">
        <v>163</v>
      </c>
      <c r="L367" s="1">
        <v>270.0</v>
      </c>
      <c r="M367" s="1">
        <v>10.0</v>
      </c>
      <c r="N367" s="3" t="str">
        <f>+44 341 613-3933</f>
        <v>#ERROR!</v>
      </c>
    </row>
    <row r="368">
      <c r="A368" s="1">
        <v>372.0</v>
      </c>
      <c r="B368" s="1">
        <v>2.4150453E7</v>
      </c>
      <c r="C368" s="1" t="s">
        <v>6</v>
      </c>
      <c r="D368" s="1" t="s">
        <v>1296</v>
      </c>
      <c r="E368" s="1" t="s">
        <v>1297</v>
      </c>
      <c r="F368" s="2">
        <v>27207.0</v>
      </c>
      <c r="H368" s="1" t="s">
        <v>1298</v>
      </c>
      <c r="I368" s="3" t="str">
        <f>+44 341 483-8069</f>
        <v>#ERROR!</v>
      </c>
      <c r="J368" s="1" t="s">
        <v>221</v>
      </c>
      <c r="L368" s="1">
        <v>26443.0</v>
      </c>
      <c r="M368" s="1">
        <v>10.0</v>
      </c>
      <c r="N368" s="3" t="str">
        <f>+44 341 483-8069</f>
        <v>#ERROR!</v>
      </c>
    </row>
    <row r="369">
      <c r="A369" s="1">
        <v>373.0</v>
      </c>
      <c r="B369" s="1">
        <v>3.4066273E7</v>
      </c>
      <c r="C369" s="1" t="s">
        <v>6</v>
      </c>
      <c r="D369" s="1" t="s">
        <v>1299</v>
      </c>
      <c r="E369" s="1" t="s">
        <v>1300</v>
      </c>
      <c r="F369" s="2">
        <v>32837.0</v>
      </c>
      <c r="H369" s="1" t="s">
        <v>1301</v>
      </c>
      <c r="I369" s="3" t="str">
        <f>+44 348 433-4933</f>
        <v>#ERROR!</v>
      </c>
      <c r="J369" s="1" t="s">
        <v>1302</v>
      </c>
      <c r="L369" s="1">
        <v>270.0</v>
      </c>
      <c r="M369" s="1">
        <v>10.0</v>
      </c>
      <c r="N369" s="3" t="str">
        <f>+44 348 433-4933</f>
        <v>#ERROR!</v>
      </c>
    </row>
    <row r="370">
      <c r="A370" s="1">
        <v>374.0</v>
      </c>
      <c r="B370" s="1">
        <v>2.8197171E7</v>
      </c>
      <c r="C370" s="1" t="s">
        <v>7</v>
      </c>
      <c r="D370" s="1" t="s">
        <v>155</v>
      </c>
      <c r="E370" s="1" t="s">
        <v>1303</v>
      </c>
      <c r="F370" s="2">
        <v>29291.0</v>
      </c>
      <c r="H370" s="1" t="s">
        <v>651</v>
      </c>
      <c r="I370" s="3" t="str">
        <f>+44 341 460-3940</f>
        <v>#ERROR!</v>
      </c>
      <c r="J370" s="1" t="s">
        <v>1304</v>
      </c>
      <c r="L370" s="1">
        <v>270.0</v>
      </c>
      <c r="M370" s="1">
        <v>10.0</v>
      </c>
      <c r="N370" s="3" t="str">
        <f>+44 341 460-3940</f>
        <v>#ERROR!</v>
      </c>
    </row>
    <row r="371">
      <c r="A371" s="1">
        <v>375.0</v>
      </c>
      <c r="B371" s="1">
        <v>2.4830829E7</v>
      </c>
      <c r="C371" s="1" t="s">
        <v>7</v>
      </c>
      <c r="D371" s="1" t="s">
        <v>1305</v>
      </c>
      <c r="E371" s="1" t="s">
        <v>1306</v>
      </c>
      <c r="F371" s="2">
        <v>27478.0</v>
      </c>
      <c r="G371" s="1" t="s">
        <v>1307</v>
      </c>
      <c r="H371" s="1" t="s">
        <v>1308</v>
      </c>
      <c r="I371" s="3" t="str">
        <f>+44 341 698-8134</f>
        <v>#ERROR!</v>
      </c>
      <c r="J371" s="1" t="s">
        <v>225</v>
      </c>
      <c r="L371" s="1">
        <v>26511.0</v>
      </c>
      <c r="M371" s="1">
        <v>10.0</v>
      </c>
      <c r="N371" s="3" t="str">
        <f>+44 341 698-8134</f>
        <v>#ERROR!</v>
      </c>
    </row>
    <row r="372">
      <c r="A372" s="1">
        <v>376.0</v>
      </c>
      <c r="B372" s="1">
        <v>4.2877257E7</v>
      </c>
      <c r="C372" s="1" t="s">
        <v>6</v>
      </c>
      <c r="D372" s="1" t="s">
        <v>1309</v>
      </c>
      <c r="E372" s="1" t="s">
        <v>1310</v>
      </c>
      <c r="F372" s="2">
        <v>36650.0</v>
      </c>
      <c r="H372" s="1" t="s">
        <v>1311</v>
      </c>
      <c r="I372" s="3" t="str">
        <f>+44 341 499-9169</f>
        <v>#ERROR!</v>
      </c>
      <c r="J372" s="1" t="s">
        <v>229</v>
      </c>
      <c r="L372" s="1">
        <v>26511.0</v>
      </c>
      <c r="M372" s="1">
        <v>10.0</v>
      </c>
      <c r="N372" s="3" t="str">
        <f>+44 341 499-9169</f>
        <v>#ERROR!</v>
      </c>
    </row>
    <row r="373">
      <c r="A373" s="1">
        <v>377.0</v>
      </c>
      <c r="B373" s="1">
        <v>2.9650432E7</v>
      </c>
      <c r="C373" s="1" t="s">
        <v>7</v>
      </c>
      <c r="D373" s="1" t="s">
        <v>516</v>
      </c>
      <c r="E373" s="1" t="s">
        <v>1312</v>
      </c>
      <c r="F373" s="2">
        <v>30134.0</v>
      </c>
      <c r="H373" s="1" t="s">
        <v>224</v>
      </c>
      <c r="I373" s="3" t="str">
        <f>+44 341 368-9931</f>
        <v>#ERROR!</v>
      </c>
      <c r="J373" s="1" t="s">
        <v>720</v>
      </c>
      <c r="L373" s="1">
        <v>270.0</v>
      </c>
      <c r="M373" s="1">
        <v>10.0</v>
      </c>
      <c r="N373" s="3" t="str">
        <f>+44 341 368-9931</f>
        <v>#ERROR!</v>
      </c>
    </row>
    <row r="374">
      <c r="A374" s="1">
        <v>378.0</v>
      </c>
      <c r="B374" s="1">
        <v>3.4924038E7</v>
      </c>
      <c r="C374" s="1" t="s">
        <v>6</v>
      </c>
      <c r="D374" s="1" t="s">
        <v>1313</v>
      </c>
      <c r="E374" s="1" t="s">
        <v>1314</v>
      </c>
      <c r="F374" s="2">
        <v>33015.0</v>
      </c>
      <c r="H374" s="1" t="s">
        <v>1315</v>
      </c>
      <c r="I374" s="3" t="str">
        <f>+44 3493 41-0184</f>
        <v>#ERROR!</v>
      </c>
      <c r="J374" s="1" t="s">
        <v>501</v>
      </c>
      <c r="L374" s="1">
        <v>278.0</v>
      </c>
      <c r="M374" s="1">
        <v>10.0</v>
      </c>
      <c r="N374" s="3" t="str">
        <f>+44 3493 41-0184</f>
        <v>#ERROR!</v>
      </c>
    </row>
    <row r="375">
      <c r="A375" s="1">
        <v>379.0</v>
      </c>
      <c r="B375" s="1">
        <v>3.5174271E7</v>
      </c>
      <c r="C375" s="1" t="s">
        <v>7</v>
      </c>
      <c r="D375" s="1" t="s">
        <v>1316</v>
      </c>
      <c r="E375" s="1" t="s">
        <v>1317</v>
      </c>
      <c r="F375" s="2">
        <v>32758.0</v>
      </c>
      <c r="H375" s="1" t="s">
        <v>1077</v>
      </c>
      <c r="I375" s="3" t="str">
        <f>+44 341 690-8819</f>
        <v>#ERROR!</v>
      </c>
      <c r="J375" s="1" t="s">
        <v>163</v>
      </c>
      <c r="L375" s="1">
        <v>270.0</v>
      </c>
      <c r="M375" s="1">
        <v>10.0</v>
      </c>
      <c r="N375" s="3" t="str">
        <f>+44 341 690-8819</f>
        <v>#ERROR!</v>
      </c>
    </row>
    <row r="376">
      <c r="A376" s="1">
        <v>380.0</v>
      </c>
      <c r="B376" s="1">
        <v>4.2645425E7</v>
      </c>
      <c r="C376" s="1" t="s">
        <v>7</v>
      </c>
      <c r="D376" s="1" t="s">
        <v>1318</v>
      </c>
      <c r="E376" s="1" t="s">
        <v>1319</v>
      </c>
      <c r="F376" s="2">
        <v>36541.0</v>
      </c>
      <c r="H376" s="1" t="s">
        <v>324</v>
      </c>
      <c r="I376" s="3" t="str">
        <f>+44 341 364-1613</f>
        <v>#ERROR!</v>
      </c>
      <c r="J376" s="1" t="s">
        <v>407</v>
      </c>
      <c r="L376" s="1">
        <v>270.0</v>
      </c>
      <c r="M376" s="1">
        <v>10.0</v>
      </c>
      <c r="N376" s="3" t="str">
        <f>+44 341 364-1613</f>
        <v>#ERROR!</v>
      </c>
    </row>
    <row r="377">
      <c r="A377" s="1">
        <v>381.0</v>
      </c>
      <c r="B377" s="1">
        <v>2.9767712E7</v>
      </c>
      <c r="C377" s="1" t="s">
        <v>6</v>
      </c>
      <c r="D377" s="1" t="s">
        <v>1320</v>
      </c>
      <c r="E377" s="1" t="s">
        <v>1321</v>
      </c>
      <c r="F377" s="2">
        <v>30120.0</v>
      </c>
      <c r="H377" s="1" t="s">
        <v>1322</v>
      </c>
      <c r="I377" s="3" t="str">
        <f>+44 3493 63-6813</f>
        <v>#ERROR!</v>
      </c>
      <c r="J377" s="1" t="s">
        <v>1323</v>
      </c>
      <c r="L377" s="1">
        <v>278.0</v>
      </c>
      <c r="M377" s="1">
        <v>10.0</v>
      </c>
      <c r="N377" s="3" t="str">
        <f>+44 3493 63-6813</f>
        <v>#ERROR!</v>
      </c>
    </row>
    <row r="378">
      <c r="A378" s="1">
        <v>382.0</v>
      </c>
      <c r="B378" s="1">
        <v>3.2633335E7</v>
      </c>
      <c r="C378" s="1" t="s">
        <v>7</v>
      </c>
      <c r="D378" s="1" t="s">
        <v>1324</v>
      </c>
      <c r="E378" s="1" t="s">
        <v>1325</v>
      </c>
      <c r="F378" s="2">
        <v>31436.0</v>
      </c>
      <c r="H378" s="1" t="s">
        <v>1068</v>
      </c>
      <c r="I378" s="3" t="str">
        <f>+44 341 303-1190</f>
        <v>#ERROR!</v>
      </c>
      <c r="J378" s="1" t="s">
        <v>1326</v>
      </c>
      <c r="L378" s="1">
        <v>270.0</v>
      </c>
      <c r="M378" s="1">
        <v>10.0</v>
      </c>
      <c r="N378" s="3" t="str">
        <f>+44 341 303-1190</f>
        <v>#ERROR!</v>
      </c>
    </row>
    <row r="379">
      <c r="A379" s="1">
        <v>383.0</v>
      </c>
      <c r="B379" s="1">
        <v>1.7824624E7</v>
      </c>
      <c r="C379" s="1" t="s">
        <v>7</v>
      </c>
      <c r="D379" s="1" t="s">
        <v>146</v>
      </c>
      <c r="E379" s="1" t="s">
        <v>1327</v>
      </c>
      <c r="F379" s="2">
        <v>24423.0</v>
      </c>
      <c r="H379" s="1" t="s">
        <v>1328</v>
      </c>
      <c r="I379" s="3" t="str">
        <f>+44 341 449-3388</f>
        <v>#ERROR!</v>
      </c>
      <c r="J379" s="1" t="s">
        <v>293</v>
      </c>
      <c r="L379" s="1">
        <v>270.0</v>
      </c>
      <c r="M379" s="1">
        <v>10.0</v>
      </c>
      <c r="N379" s="3" t="str">
        <f>+44 341 449-3388</f>
        <v>#ERROR!</v>
      </c>
    </row>
    <row r="380">
      <c r="A380" s="1">
        <v>384.0</v>
      </c>
      <c r="B380" s="1">
        <v>2.2834956E7</v>
      </c>
      <c r="C380" s="1" t="s">
        <v>6</v>
      </c>
      <c r="D380" s="1" t="s">
        <v>1329</v>
      </c>
      <c r="E380" s="1" t="s">
        <v>1330</v>
      </c>
      <c r="F380" s="2">
        <v>26503.0</v>
      </c>
      <c r="G380" s="1" t="s">
        <v>202</v>
      </c>
      <c r="H380" s="1" t="s">
        <v>1331</v>
      </c>
      <c r="I380" s="3" t="str">
        <f>+44 341 464-3933</f>
        <v>#ERROR!</v>
      </c>
      <c r="J380" s="1" t="s">
        <v>1332</v>
      </c>
      <c r="L380" s="1">
        <v>270.0</v>
      </c>
      <c r="M380" s="1">
        <v>10.0</v>
      </c>
      <c r="N380" s="3" t="str">
        <f>+44 341 464-3933</f>
        <v>#ERROR!</v>
      </c>
    </row>
    <row r="381">
      <c r="A381" s="1">
        <v>385.0</v>
      </c>
      <c r="B381" s="1">
        <v>3.4790004E7</v>
      </c>
      <c r="C381" s="1" t="s">
        <v>7</v>
      </c>
      <c r="D381" s="1" t="s">
        <v>146</v>
      </c>
      <c r="E381" s="1" t="s">
        <v>1321</v>
      </c>
      <c r="F381" s="2">
        <v>32703.0</v>
      </c>
      <c r="H381" s="1" t="s">
        <v>1011</v>
      </c>
      <c r="I381" s="3" t="str">
        <f>+44 3493 48-4433</f>
        <v>#ERROR!</v>
      </c>
      <c r="J381" s="1" t="s">
        <v>1333</v>
      </c>
      <c r="L381" s="1">
        <v>278.0</v>
      </c>
      <c r="M381" s="1">
        <v>10.0</v>
      </c>
      <c r="N381" s="3" t="str">
        <f>+44 3493 48-4433</f>
        <v>#ERROR!</v>
      </c>
    </row>
    <row r="382">
      <c r="A382" s="1">
        <v>386.0</v>
      </c>
      <c r="B382" s="1">
        <v>2.0675329E7</v>
      </c>
      <c r="C382" s="1" t="s">
        <v>7</v>
      </c>
      <c r="D382" s="1" t="s">
        <v>1334</v>
      </c>
      <c r="E382" s="1" t="s">
        <v>463</v>
      </c>
      <c r="F382" s="2">
        <v>24961.0</v>
      </c>
      <c r="G382" s="1" t="s">
        <v>1335</v>
      </c>
      <c r="H382" s="1" t="s">
        <v>387</v>
      </c>
      <c r="I382" s="3" t="str">
        <f>+44 341 396-6889</f>
        <v>#ERROR!</v>
      </c>
      <c r="J382" s="1" t="s">
        <v>1336</v>
      </c>
      <c r="L382" s="1">
        <v>270.0</v>
      </c>
      <c r="M382" s="1">
        <v>10.0</v>
      </c>
      <c r="N382" s="3" t="str">
        <f>+44 341 396-6889</f>
        <v>#ERROR!</v>
      </c>
    </row>
    <row r="383">
      <c r="A383" s="1">
        <v>387.0</v>
      </c>
      <c r="B383" s="1">
        <v>1.7790034E7</v>
      </c>
      <c r="C383" s="1" t="s">
        <v>7</v>
      </c>
      <c r="D383" s="1" t="s">
        <v>321</v>
      </c>
      <c r="E383" s="1" t="s">
        <v>1337</v>
      </c>
      <c r="F383" s="2">
        <v>23817.0</v>
      </c>
      <c r="H383" s="1" t="s">
        <v>1338</v>
      </c>
      <c r="I383" s="3" t="str">
        <f>+44 341 639-3838</f>
        <v>#ERROR!</v>
      </c>
      <c r="J383" s="1" t="s">
        <v>915</v>
      </c>
      <c r="L383" s="1">
        <v>270.0</v>
      </c>
      <c r="M383" s="1">
        <v>10.0</v>
      </c>
      <c r="N383" s="3" t="str">
        <f>+44 341 639-3838</f>
        <v>#ERROR!</v>
      </c>
    </row>
    <row r="384">
      <c r="A384" s="1">
        <v>388.0</v>
      </c>
      <c r="B384" s="1">
        <v>2.524999E7</v>
      </c>
      <c r="C384" s="1" t="s">
        <v>7</v>
      </c>
      <c r="D384" s="1" t="s">
        <v>651</v>
      </c>
      <c r="E384" s="1" t="s">
        <v>1339</v>
      </c>
      <c r="F384" s="2">
        <v>27606.0</v>
      </c>
      <c r="H384" s="1" t="s">
        <v>1340</v>
      </c>
      <c r="I384" s="3" t="str">
        <f>+44 341 664-9314</f>
        <v>#ERROR!</v>
      </c>
      <c r="J384" s="1" t="s">
        <v>229</v>
      </c>
      <c r="L384" s="1">
        <v>270.0</v>
      </c>
      <c r="M384" s="1">
        <v>10.0</v>
      </c>
      <c r="N384" s="3" t="str">
        <f>+44 341 664-9314</f>
        <v>#ERROR!</v>
      </c>
    </row>
    <row r="385">
      <c r="A385" s="1">
        <v>389.0</v>
      </c>
      <c r="B385" s="1">
        <v>2.748121E7</v>
      </c>
      <c r="C385" s="1" t="s">
        <v>6</v>
      </c>
      <c r="D385" s="1" t="s">
        <v>1025</v>
      </c>
      <c r="E385" s="1" t="s">
        <v>1341</v>
      </c>
      <c r="F385" s="2">
        <v>29149.0</v>
      </c>
      <c r="G385" s="1" t="s">
        <v>202</v>
      </c>
      <c r="H385" s="1" t="s">
        <v>414</v>
      </c>
      <c r="I385" s="3" t="str">
        <f>+44 341 619-1369</f>
        <v>#ERROR!</v>
      </c>
      <c r="J385" s="1" t="s">
        <v>320</v>
      </c>
      <c r="L385" s="1">
        <v>270.0</v>
      </c>
      <c r="M385" s="1">
        <v>10.0</v>
      </c>
      <c r="N385" s="3" t="str">
        <f>+44 341 619-1369</f>
        <v>#ERROR!</v>
      </c>
    </row>
    <row r="386">
      <c r="A386" s="1">
        <v>390.0</v>
      </c>
      <c r="B386" s="1">
        <v>1.8742895E7</v>
      </c>
      <c r="C386" s="1" t="s">
        <v>6</v>
      </c>
      <c r="D386" s="1" t="s">
        <v>1205</v>
      </c>
      <c r="E386" s="1" t="s">
        <v>1342</v>
      </c>
      <c r="F386" s="2">
        <v>24833.0</v>
      </c>
      <c r="H386" s="1" t="s">
        <v>1343</v>
      </c>
      <c r="I386" s="3" t="str">
        <f>+44 341 349-9440</f>
        <v>#ERROR!</v>
      </c>
      <c r="J386" s="1" t="s">
        <v>195</v>
      </c>
      <c r="L386" s="1">
        <v>270.0</v>
      </c>
      <c r="M386" s="1">
        <v>10.0</v>
      </c>
      <c r="N386" s="3" t="str">
        <f>+44 341 349-9440</f>
        <v>#ERROR!</v>
      </c>
    </row>
    <row r="387">
      <c r="A387" s="1">
        <v>391.0</v>
      </c>
      <c r="B387" s="1">
        <v>1.2752991E7</v>
      </c>
      <c r="C387" s="1" t="s">
        <v>6</v>
      </c>
      <c r="D387" s="1" t="s">
        <v>1344</v>
      </c>
      <c r="E387" s="1" t="s">
        <v>1345</v>
      </c>
      <c r="F387" s="2">
        <v>20913.0</v>
      </c>
      <c r="H387" s="1" t="s">
        <v>1346</v>
      </c>
      <c r="I387" s="3" t="str">
        <f>+44 3463 49-9339</f>
        <v>#ERROR!</v>
      </c>
      <c r="J387" s="1" t="s">
        <v>1213</v>
      </c>
      <c r="L387" s="1">
        <v>236.0</v>
      </c>
      <c r="M387" s="1">
        <v>10.0</v>
      </c>
      <c r="N387" s="3" t="str">
        <f>+44 3463 49-9339</f>
        <v>#ERROR!</v>
      </c>
    </row>
    <row r="388">
      <c r="A388" s="1">
        <v>392.0</v>
      </c>
      <c r="B388" s="1">
        <v>3.3652185E7</v>
      </c>
      <c r="C388" s="1" t="s">
        <v>7</v>
      </c>
      <c r="D388" s="1" t="s">
        <v>146</v>
      </c>
      <c r="E388" s="1" t="s">
        <v>1347</v>
      </c>
      <c r="F388" s="2">
        <v>31636.0</v>
      </c>
      <c r="H388" s="1" t="s">
        <v>1348</v>
      </c>
      <c r="I388" s="3" t="str">
        <f>+44 341 640-3394</f>
        <v>#ERROR!</v>
      </c>
      <c r="J388" s="1" t="s">
        <v>818</v>
      </c>
      <c r="L388" s="1">
        <v>308.0</v>
      </c>
      <c r="M388" s="1">
        <v>10.0</v>
      </c>
      <c r="N388" s="3" t="str">
        <f>+44 341 640-3394</f>
        <v>#ERROR!</v>
      </c>
    </row>
    <row r="389">
      <c r="A389" s="1">
        <v>393.0</v>
      </c>
      <c r="B389" s="1">
        <v>3.0248685E7</v>
      </c>
      <c r="C389" s="1" t="s">
        <v>6</v>
      </c>
      <c r="D389" s="1" t="s">
        <v>1349</v>
      </c>
      <c r="E389" s="1" t="s">
        <v>1350</v>
      </c>
      <c r="F389" s="2">
        <v>30419.0</v>
      </c>
      <c r="H389" s="1" t="s">
        <v>164</v>
      </c>
      <c r="I389" s="3" t="str">
        <f>+44 341 363-1984</f>
        <v>#ERROR!</v>
      </c>
      <c r="J389" s="1">
        <v>0.0</v>
      </c>
      <c r="L389" s="1">
        <v>270.0</v>
      </c>
      <c r="M389" s="1">
        <v>10.0</v>
      </c>
      <c r="N389" s="3" t="str">
        <f>+44 341 363-1984</f>
        <v>#ERROR!</v>
      </c>
    </row>
    <row r="390">
      <c r="A390" s="1">
        <v>394.0</v>
      </c>
      <c r="B390" s="1">
        <v>1.6805928E7</v>
      </c>
      <c r="C390" s="1" t="s">
        <v>6</v>
      </c>
      <c r="D390" s="1" t="s">
        <v>1351</v>
      </c>
      <c r="E390" s="1" t="s">
        <v>1352</v>
      </c>
      <c r="F390" s="2">
        <v>23396.0</v>
      </c>
      <c r="G390" s="1" t="s">
        <v>435</v>
      </c>
      <c r="H390" s="1" t="s">
        <v>1353</v>
      </c>
      <c r="I390" s="3" t="str">
        <f>+44 341 399-6949</f>
        <v>#ERROR!</v>
      </c>
      <c r="J390" s="1" t="s">
        <v>244</v>
      </c>
      <c r="L390" s="1">
        <v>270.0</v>
      </c>
      <c r="M390" s="1">
        <v>10.0</v>
      </c>
      <c r="N390" s="3" t="str">
        <f>+44 341 399-6949</f>
        <v>#ERROR!</v>
      </c>
    </row>
    <row r="391">
      <c r="A391" s="1">
        <v>395.0</v>
      </c>
      <c r="B391" s="1">
        <v>4.4196764E7</v>
      </c>
      <c r="C391" s="1" t="s">
        <v>7</v>
      </c>
      <c r="D391" s="1" t="s">
        <v>1354</v>
      </c>
      <c r="E391" s="1" t="s">
        <v>639</v>
      </c>
      <c r="F391" s="2">
        <v>37200.0</v>
      </c>
      <c r="H391" s="1" t="s">
        <v>164</v>
      </c>
      <c r="I391" s="3" t="str">
        <f>+44 341 363-1984</f>
        <v>#ERROR!</v>
      </c>
      <c r="J391" s="1">
        <v>0.0</v>
      </c>
      <c r="L391" s="1">
        <v>270.0</v>
      </c>
      <c r="M391" s="1">
        <v>10.0</v>
      </c>
      <c r="N391" s="3" t="str">
        <f>+44 341 363-1984</f>
        <v>#ERROR!</v>
      </c>
    </row>
    <row r="392">
      <c r="A392" s="1">
        <v>396.0</v>
      </c>
      <c r="B392" s="1">
        <v>1.2331738E7</v>
      </c>
      <c r="C392" s="1" t="s">
        <v>7</v>
      </c>
      <c r="D392" s="1" t="s">
        <v>1355</v>
      </c>
      <c r="E392" s="1" t="s">
        <v>1356</v>
      </c>
      <c r="F392" s="2">
        <v>21627.0</v>
      </c>
      <c r="G392" s="1" t="s">
        <v>1357</v>
      </c>
      <c r="H392" s="1" t="s">
        <v>1358</v>
      </c>
      <c r="I392" s="3" t="str">
        <f>+44 3460 69-4303</f>
        <v>#ERROR!</v>
      </c>
      <c r="J392" s="1" t="s">
        <v>1359</v>
      </c>
      <c r="L392" s="1">
        <v>229.0</v>
      </c>
      <c r="M392" s="1">
        <v>10.0</v>
      </c>
      <c r="N392" s="3" t="str">
        <f>+44 3460 69-4303</f>
        <v>#ERROR!</v>
      </c>
    </row>
    <row r="393">
      <c r="A393" s="1">
        <v>397.0</v>
      </c>
      <c r="B393" s="1">
        <v>3.875578E7</v>
      </c>
      <c r="C393" s="1" t="s">
        <v>7</v>
      </c>
      <c r="D393" s="1" t="s">
        <v>1360</v>
      </c>
      <c r="E393" s="1" t="s">
        <v>1361</v>
      </c>
      <c r="F393" s="2">
        <v>34802.0</v>
      </c>
      <c r="H393" s="1" t="s">
        <v>1362</v>
      </c>
      <c r="I393" s="3" t="str">
        <f>+44 3496 66-8086</f>
        <v>#ERROR!</v>
      </c>
      <c r="J393" s="1" t="s">
        <v>466</v>
      </c>
      <c r="L393" s="1">
        <v>54040.0</v>
      </c>
      <c r="M393" s="1">
        <v>10.0</v>
      </c>
      <c r="N393" s="3" t="str">
        <f>+44 3496 66-8086</f>
        <v>#ERROR!</v>
      </c>
    </row>
    <row r="394">
      <c r="A394" s="1">
        <v>398.0</v>
      </c>
      <c r="B394" s="1">
        <v>1.6656604E7</v>
      </c>
      <c r="C394" s="1" t="s">
        <v>7</v>
      </c>
      <c r="D394" s="1" t="s">
        <v>1363</v>
      </c>
      <c r="E394" s="1" t="s">
        <v>1364</v>
      </c>
      <c r="F394" s="2">
        <v>23496.0</v>
      </c>
      <c r="H394" s="1" t="s">
        <v>1365</v>
      </c>
      <c r="I394" s="3" t="str">
        <f>+44 3460 69-4303</f>
        <v>#ERROR!</v>
      </c>
      <c r="J394" s="1" t="s">
        <v>168</v>
      </c>
      <c r="L394" s="1">
        <v>229.0</v>
      </c>
      <c r="M394" s="1">
        <v>10.0</v>
      </c>
      <c r="N394" s="3" t="str">
        <f>+44 3460 69-4303</f>
        <v>#ERROR!</v>
      </c>
    </row>
    <row r="395">
      <c r="A395" s="1">
        <v>399.0</v>
      </c>
      <c r="B395" s="1">
        <v>2.2491064E7</v>
      </c>
      <c r="C395" s="1" t="s">
        <v>7</v>
      </c>
      <c r="D395" s="1" t="s">
        <v>638</v>
      </c>
      <c r="E395" s="1" t="s">
        <v>1366</v>
      </c>
      <c r="F395" s="2">
        <v>25899.0</v>
      </c>
      <c r="G395" s="1" t="s">
        <v>435</v>
      </c>
      <c r="H395" s="1" t="s">
        <v>1367</v>
      </c>
      <c r="I395" s="3" t="str">
        <f>+44 341 694-4803</f>
        <v>#ERROR!</v>
      </c>
      <c r="J395" s="1" t="s">
        <v>293</v>
      </c>
      <c r="L395" s="1">
        <v>270.0</v>
      </c>
      <c r="M395" s="1">
        <v>10.0</v>
      </c>
      <c r="N395" s="3" t="str">
        <f>+44 341 694-4803</f>
        <v>#ERROR!</v>
      </c>
    </row>
    <row r="396">
      <c r="A396" s="1">
        <v>400.0</v>
      </c>
      <c r="B396" s="1">
        <v>3.776168E7</v>
      </c>
      <c r="C396" s="1" t="s">
        <v>7</v>
      </c>
      <c r="D396" s="1" t="s">
        <v>930</v>
      </c>
      <c r="E396" s="1" t="s">
        <v>1368</v>
      </c>
      <c r="F396" s="2">
        <v>34369.0</v>
      </c>
      <c r="H396" s="1" t="s">
        <v>1369</v>
      </c>
      <c r="I396" s="3" t="str">
        <f>+44 3496 48-0904</f>
        <v>#ERROR!</v>
      </c>
      <c r="J396" s="1" t="s">
        <v>466</v>
      </c>
      <c r="L396" s="1">
        <v>54040.0</v>
      </c>
      <c r="M396" s="1">
        <v>10.0</v>
      </c>
      <c r="N396" s="3" t="str">
        <f>+44 3496 48-0904</f>
        <v>#ERROR!</v>
      </c>
    </row>
    <row r="397">
      <c r="A397" s="1">
        <v>401.0</v>
      </c>
      <c r="B397" s="1">
        <v>2.921086E7</v>
      </c>
      <c r="C397" s="1" t="s">
        <v>7</v>
      </c>
      <c r="D397" s="1" t="s">
        <v>930</v>
      </c>
      <c r="E397" s="1" t="s">
        <v>1370</v>
      </c>
      <c r="F397" s="2">
        <v>29725.0</v>
      </c>
      <c r="H397" s="1" t="s">
        <v>1371</v>
      </c>
      <c r="I397" s="3" t="str">
        <f>+44 3401 41-6399</f>
        <v>#ERROR!</v>
      </c>
      <c r="J397" s="1" t="s">
        <v>163</v>
      </c>
      <c r="L397" s="1">
        <v>26516.0</v>
      </c>
      <c r="M397" s="1">
        <v>10.0</v>
      </c>
      <c r="N397" s="3" t="str">
        <f>+44 3401 41-6399</f>
        <v>#ERROR!</v>
      </c>
    </row>
    <row r="398">
      <c r="A398" s="1">
        <v>402.0</v>
      </c>
      <c r="B398" s="1">
        <v>2.4529046E7</v>
      </c>
      <c r="C398" s="1" t="s">
        <v>6</v>
      </c>
      <c r="D398" s="1" t="s">
        <v>1372</v>
      </c>
      <c r="E398" s="1" t="s">
        <v>1373</v>
      </c>
      <c r="F398" s="2">
        <v>27491.0</v>
      </c>
      <c r="G398" s="1" t="s">
        <v>1374</v>
      </c>
      <c r="H398" s="1" t="s">
        <v>404</v>
      </c>
      <c r="I398" s="3" t="str">
        <f>+44 341 490-4616</f>
        <v>#ERROR!</v>
      </c>
      <c r="J398" s="1" t="s">
        <v>720</v>
      </c>
      <c r="L398" s="1">
        <v>270.0</v>
      </c>
      <c r="M398" s="1">
        <v>10.0</v>
      </c>
      <c r="N398" s="3" t="str">
        <f>+44 341 490-4616</f>
        <v>#ERROR!</v>
      </c>
    </row>
    <row r="399">
      <c r="A399" s="1">
        <v>403.0</v>
      </c>
      <c r="B399" s="1">
        <v>2.7138759E7</v>
      </c>
      <c r="C399" s="1" t="s">
        <v>6</v>
      </c>
      <c r="D399" s="1" t="s">
        <v>454</v>
      </c>
      <c r="E399" s="1" t="s">
        <v>1375</v>
      </c>
      <c r="F399" s="2">
        <v>29164.0</v>
      </c>
      <c r="H399" s="1" t="s">
        <v>1376</v>
      </c>
      <c r="I399" s="3" t="str">
        <f>+44 341 648-4343</f>
        <v>#ERROR!</v>
      </c>
      <c r="J399" s="1" t="s">
        <v>1377</v>
      </c>
      <c r="L399" s="1">
        <v>351.0</v>
      </c>
      <c r="M399" s="1">
        <v>10.0</v>
      </c>
      <c r="N399" s="3" t="str">
        <f>+44 341 648-4343</f>
        <v>#ERROR!</v>
      </c>
    </row>
    <row r="400">
      <c r="A400" s="1">
        <v>404.0</v>
      </c>
      <c r="B400" s="1">
        <v>2.193249E7</v>
      </c>
      <c r="C400" s="1" t="s">
        <v>7</v>
      </c>
      <c r="D400" s="1" t="s">
        <v>1378</v>
      </c>
      <c r="E400" s="1" t="s">
        <v>258</v>
      </c>
      <c r="F400" s="2">
        <v>25739.0</v>
      </c>
      <c r="H400" s="1" t="s">
        <v>1379</v>
      </c>
      <c r="I400" s="3" t="str">
        <f>+44 341 336-1313</f>
        <v>#ERROR!</v>
      </c>
      <c r="J400" s="1" t="s">
        <v>466</v>
      </c>
      <c r="L400" s="1">
        <v>270.0</v>
      </c>
      <c r="M400" s="1">
        <v>10.0</v>
      </c>
      <c r="N400" s="3" t="str">
        <f>+44 341 336-1313</f>
        <v>#ERROR!</v>
      </c>
    </row>
    <row r="401">
      <c r="A401" s="1">
        <v>405.0</v>
      </c>
      <c r="B401" s="1">
        <v>3.5616905E7</v>
      </c>
      <c r="C401" s="1" t="s">
        <v>6</v>
      </c>
      <c r="D401" s="1" t="s">
        <v>1380</v>
      </c>
      <c r="E401" s="1" t="s">
        <v>441</v>
      </c>
      <c r="F401" s="2">
        <v>33262.0</v>
      </c>
      <c r="H401" s="1" t="s">
        <v>1381</v>
      </c>
      <c r="I401" s="3" t="str">
        <f>+44 341 419-1336</f>
        <v>#ERROR!</v>
      </c>
      <c r="J401" s="1" t="s">
        <v>1382</v>
      </c>
      <c r="L401" s="1">
        <v>270.0</v>
      </c>
      <c r="M401" s="1">
        <v>10.0</v>
      </c>
      <c r="N401" s="3" t="str">
        <f>+44 341 419-1336</f>
        <v>#ERROR!</v>
      </c>
    </row>
    <row r="402">
      <c r="A402" s="1">
        <v>406.0</v>
      </c>
      <c r="B402" s="1">
        <v>2.8962663E7</v>
      </c>
      <c r="C402" s="1" t="s">
        <v>7</v>
      </c>
      <c r="D402" s="1" t="s">
        <v>1383</v>
      </c>
      <c r="E402" s="1" t="s">
        <v>1384</v>
      </c>
      <c r="F402" s="2">
        <v>29689.0</v>
      </c>
      <c r="H402" s="1" t="s">
        <v>1385</v>
      </c>
      <c r="I402" s="3" t="str">
        <f>+44 341 686-1919</f>
        <v>#ERROR!</v>
      </c>
      <c r="J402" s="1" t="s">
        <v>446</v>
      </c>
      <c r="L402" s="1">
        <v>270.0</v>
      </c>
      <c r="M402" s="1">
        <v>10.0</v>
      </c>
      <c r="N402" s="3" t="str">
        <f>+44 341 686-1919</f>
        <v>#ERROR!</v>
      </c>
    </row>
    <row r="403">
      <c r="A403" s="1">
        <v>407.0</v>
      </c>
      <c r="B403" s="1">
        <v>1.6995364E7</v>
      </c>
      <c r="C403" s="1" t="s">
        <v>7</v>
      </c>
      <c r="D403" s="1" t="s">
        <v>321</v>
      </c>
      <c r="E403" s="1" t="s">
        <v>1386</v>
      </c>
      <c r="F403" s="2">
        <v>23243.0</v>
      </c>
      <c r="H403" s="1" t="s">
        <v>1387</v>
      </c>
      <c r="I403" s="3" t="str">
        <f>+44 341 633-4861</f>
        <v>#ERROR!</v>
      </c>
      <c r="J403" s="1" t="s">
        <v>1388</v>
      </c>
      <c r="L403" s="1">
        <v>270.0</v>
      </c>
      <c r="M403" s="1">
        <v>10.0</v>
      </c>
      <c r="N403" s="3" t="str">
        <f>+44 341 633-4861</f>
        <v>#ERROR!</v>
      </c>
    </row>
    <row r="404">
      <c r="A404" s="1">
        <v>408.0</v>
      </c>
      <c r="B404" s="1">
        <v>9.2581803E7</v>
      </c>
      <c r="C404" s="1" t="s">
        <v>6</v>
      </c>
      <c r="D404" s="1" t="s">
        <v>1389</v>
      </c>
      <c r="E404" s="1" t="s">
        <v>1390</v>
      </c>
      <c r="F404" s="2">
        <v>27258.0</v>
      </c>
      <c r="H404" s="1" t="s">
        <v>1391</v>
      </c>
      <c r="I404" s="3" t="str">
        <f>+44 341 646-4801</f>
        <v>#ERROR!</v>
      </c>
      <c r="J404" s="1" t="s">
        <v>466</v>
      </c>
      <c r="L404" s="1">
        <v>270.0</v>
      </c>
      <c r="M404" s="1">
        <v>235.0</v>
      </c>
      <c r="N404" s="3" t="str">
        <f>+44 341 646-4801</f>
        <v>#ERROR!</v>
      </c>
    </row>
    <row r="405">
      <c r="A405" s="1">
        <v>409.0</v>
      </c>
      <c r="B405" s="1">
        <v>3.4271972E7</v>
      </c>
      <c r="C405" s="1" t="s">
        <v>7</v>
      </c>
      <c r="D405" s="1" t="s">
        <v>1392</v>
      </c>
      <c r="E405" s="1" t="s">
        <v>1393</v>
      </c>
      <c r="F405" s="2">
        <v>32478.0</v>
      </c>
      <c r="H405" s="1" t="s">
        <v>1394</v>
      </c>
      <c r="I405" s="3" t="str">
        <f>+44 341 334-9933</f>
        <v>#ERROR!</v>
      </c>
      <c r="J405" s="1" t="s">
        <v>1395</v>
      </c>
      <c r="L405" s="1">
        <v>270.0</v>
      </c>
      <c r="M405" s="1">
        <v>10.0</v>
      </c>
      <c r="N405" s="3" t="str">
        <f>+44 341 334-9933</f>
        <v>#ERROR!</v>
      </c>
    </row>
    <row r="406">
      <c r="A406" s="1">
        <v>410.0</v>
      </c>
      <c r="B406" s="1">
        <v>1.8824905E7</v>
      </c>
      <c r="C406" s="1" t="s">
        <v>6</v>
      </c>
      <c r="D406" s="1" t="s">
        <v>667</v>
      </c>
      <c r="E406" s="1" t="s">
        <v>1396</v>
      </c>
      <c r="F406" s="2">
        <v>24801.0</v>
      </c>
      <c r="H406" s="1" t="s">
        <v>1397</v>
      </c>
      <c r="I406" s="3" t="str">
        <f>+44 341 683-3041</f>
        <v>#ERROR!</v>
      </c>
      <c r="J406" s="1" t="s">
        <v>202</v>
      </c>
      <c r="L406" s="1">
        <v>270.0</v>
      </c>
      <c r="M406" s="1">
        <v>10.0</v>
      </c>
      <c r="N406" s="3" t="str">
        <f>+44 341 683-3041</f>
        <v>#ERROR!</v>
      </c>
    </row>
    <row r="407">
      <c r="A407" s="1">
        <v>411.0</v>
      </c>
      <c r="B407" s="1">
        <v>3.3098656E7</v>
      </c>
      <c r="C407" s="1" t="s">
        <v>6</v>
      </c>
      <c r="D407" s="1" t="s">
        <v>1077</v>
      </c>
      <c r="E407" s="1" t="s">
        <v>1398</v>
      </c>
      <c r="F407" s="2">
        <v>31800.0</v>
      </c>
      <c r="H407" s="1" t="s">
        <v>1214</v>
      </c>
      <c r="I407" s="3" t="str">
        <f>+44 341 634-9993</f>
        <v>#ERROR!</v>
      </c>
      <c r="J407" s="1" t="s">
        <v>431</v>
      </c>
      <c r="L407" s="1">
        <v>307.0</v>
      </c>
      <c r="M407" s="1">
        <v>10.0</v>
      </c>
      <c r="N407" s="3" t="str">
        <f>+44 341 634-9993</f>
        <v>#ERROR!</v>
      </c>
    </row>
    <row r="408">
      <c r="A408" s="1">
        <v>412.0</v>
      </c>
      <c r="B408" s="1">
        <v>3.0078648E7</v>
      </c>
      <c r="C408" s="1" t="s">
        <v>7</v>
      </c>
      <c r="D408" s="1" t="s">
        <v>243</v>
      </c>
      <c r="E408" s="1" t="s">
        <v>1399</v>
      </c>
      <c r="F408" s="2">
        <v>30404.0</v>
      </c>
      <c r="H408" s="1" t="s">
        <v>1400</v>
      </c>
      <c r="I408" s="3" t="str">
        <f>+44 343 446-6398</f>
        <v>#ERROR!</v>
      </c>
      <c r="J408" s="1" t="s">
        <v>422</v>
      </c>
      <c r="L408" s="1">
        <v>251.0</v>
      </c>
      <c r="M408" s="1">
        <v>10.0</v>
      </c>
      <c r="N408" s="3" t="str">
        <f>+44 343 446-6398</f>
        <v>#ERROR!</v>
      </c>
    </row>
    <row r="409">
      <c r="A409" s="1">
        <v>413.0</v>
      </c>
      <c r="B409" s="1">
        <v>4.0464875E7</v>
      </c>
      <c r="C409" s="1" t="s">
        <v>7</v>
      </c>
      <c r="D409" s="1" t="s">
        <v>159</v>
      </c>
      <c r="E409" s="1" t="s">
        <v>625</v>
      </c>
      <c r="F409" s="2">
        <v>35508.0</v>
      </c>
      <c r="H409" s="1" t="s">
        <v>314</v>
      </c>
      <c r="I409" s="3" t="str">
        <f>+44 341 641-9811</f>
        <v>#ERROR!</v>
      </c>
      <c r="J409" s="1" t="s">
        <v>293</v>
      </c>
      <c r="L409" s="1">
        <v>270.0</v>
      </c>
      <c r="M409" s="1">
        <v>10.0</v>
      </c>
      <c r="N409" s="3" t="str">
        <f>+44 341 641-9811</f>
        <v>#ERROR!</v>
      </c>
    </row>
    <row r="410">
      <c r="A410" s="1">
        <v>414.0</v>
      </c>
      <c r="B410" s="1">
        <v>4.4368441E7</v>
      </c>
      <c r="C410" s="1" t="s">
        <v>6</v>
      </c>
      <c r="D410" s="1" t="s">
        <v>1401</v>
      </c>
      <c r="E410" s="1" t="s">
        <v>300</v>
      </c>
      <c r="F410" s="2">
        <v>37396.0</v>
      </c>
      <c r="H410" s="1" t="s">
        <v>640</v>
      </c>
      <c r="I410" s="3" t="str">
        <f>+44 341 390-6396</f>
        <v>#ERROR!</v>
      </c>
      <c r="J410" s="1" t="s">
        <v>1402</v>
      </c>
      <c r="L410" s="1">
        <v>26443.0</v>
      </c>
      <c r="M410" s="1">
        <v>10.0</v>
      </c>
      <c r="N410" s="3" t="str">
        <f>+44 341 390-6396</f>
        <v>#ERROR!</v>
      </c>
    </row>
    <row r="411">
      <c r="A411" s="1">
        <v>415.0</v>
      </c>
      <c r="B411" s="1">
        <v>1.7494594E7</v>
      </c>
      <c r="C411" s="1" t="s">
        <v>6</v>
      </c>
      <c r="D411" s="1" t="s">
        <v>1403</v>
      </c>
      <c r="E411" s="1" t="s">
        <v>1404</v>
      </c>
      <c r="F411" s="2">
        <v>23909.0</v>
      </c>
      <c r="G411" s="1" t="s">
        <v>1405</v>
      </c>
      <c r="H411" s="1" t="s">
        <v>1406</v>
      </c>
      <c r="I411" s="3" t="str">
        <f>+44 341 481-9139</f>
        <v>#ERROR!</v>
      </c>
      <c r="J411" s="1" t="s">
        <v>237</v>
      </c>
      <c r="L411" s="1">
        <v>270.0</v>
      </c>
      <c r="M411" s="1">
        <v>10.0</v>
      </c>
      <c r="N411" s="3" t="str">
        <f>+44 341 481-9139</f>
        <v>#ERROR!</v>
      </c>
    </row>
    <row r="412">
      <c r="A412" s="1">
        <v>416.0</v>
      </c>
      <c r="B412" s="1">
        <v>7595852.0</v>
      </c>
      <c r="C412" s="1" t="s">
        <v>7</v>
      </c>
      <c r="D412" s="1" t="s">
        <v>1407</v>
      </c>
      <c r="E412" s="1" t="s">
        <v>1408</v>
      </c>
      <c r="F412" s="2">
        <v>33549.0</v>
      </c>
      <c r="H412" s="1" t="s">
        <v>230</v>
      </c>
      <c r="I412" s="3" t="str">
        <f>+44 341 640-1314</f>
        <v>#ERROR!</v>
      </c>
      <c r="J412" s="1" t="s">
        <v>1409</v>
      </c>
      <c r="L412" s="1">
        <v>270.0</v>
      </c>
      <c r="M412" s="1">
        <v>10.0</v>
      </c>
      <c r="N412" s="3" t="str">
        <f>+44 341 640-1314</f>
        <v>#ERROR!</v>
      </c>
    </row>
    <row r="413">
      <c r="A413" s="1">
        <v>417.0</v>
      </c>
      <c r="B413" s="1">
        <v>2.3484503E7</v>
      </c>
      <c r="C413" s="1" t="s">
        <v>6</v>
      </c>
      <c r="D413" s="1" t="s">
        <v>124</v>
      </c>
      <c r="E413" s="1" t="s">
        <v>1410</v>
      </c>
      <c r="F413" s="2">
        <v>26915.0</v>
      </c>
      <c r="H413" s="1" t="s">
        <v>1411</v>
      </c>
      <c r="I413" s="3" t="str">
        <f>+44 341 411-8943</f>
        <v>#ERROR!</v>
      </c>
      <c r="J413" s="1" t="s">
        <v>1412</v>
      </c>
      <c r="L413" s="1">
        <v>270.0</v>
      </c>
      <c r="M413" s="1">
        <v>10.0</v>
      </c>
      <c r="N413" s="3" t="str">
        <f>+44 341 411-8943</f>
        <v>#ERROR!</v>
      </c>
    </row>
    <row r="414">
      <c r="A414" s="1">
        <v>418.0</v>
      </c>
      <c r="B414" s="1">
        <v>2.5065993E7</v>
      </c>
      <c r="C414" s="1" t="s">
        <v>6</v>
      </c>
      <c r="D414" s="1" t="s">
        <v>1413</v>
      </c>
      <c r="E414" s="1" t="s">
        <v>936</v>
      </c>
      <c r="F414" s="2">
        <v>27708.0</v>
      </c>
      <c r="H414" s="1" t="s">
        <v>230</v>
      </c>
      <c r="I414" s="3" t="str">
        <f>+44 341 334-3916</f>
        <v>#ERROR!</v>
      </c>
      <c r="J414" s="1" t="s">
        <v>937</v>
      </c>
      <c r="L414" s="1">
        <v>270.0</v>
      </c>
      <c r="M414" s="1">
        <v>10.0</v>
      </c>
      <c r="N414" s="3" t="str">
        <f>+44 341 334-3916</f>
        <v>#ERROR!</v>
      </c>
    </row>
    <row r="415">
      <c r="A415" s="1">
        <v>419.0</v>
      </c>
      <c r="B415" s="1">
        <v>2.3573409E7</v>
      </c>
      <c r="C415" s="1" t="s">
        <v>7</v>
      </c>
      <c r="D415" s="1" t="s">
        <v>1414</v>
      </c>
      <c r="E415" s="1" t="s">
        <v>1415</v>
      </c>
      <c r="F415" s="2">
        <v>26693.0</v>
      </c>
      <c r="G415" s="1" t="s">
        <v>202</v>
      </c>
      <c r="H415" s="1" t="s">
        <v>1416</v>
      </c>
      <c r="I415" s="3" t="str">
        <f>+44 341 366-9646</f>
        <v>#ERROR!</v>
      </c>
      <c r="J415" s="1" t="s">
        <v>290</v>
      </c>
      <c r="L415" s="1">
        <v>270.0</v>
      </c>
      <c r="M415" s="1">
        <v>10.0</v>
      </c>
      <c r="N415" s="3" t="str">
        <f>+44 341 366-9646</f>
        <v>#ERROR!</v>
      </c>
    </row>
    <row r="416">
      <c r="A416" s="1">
        <v>420.0</v>
      </c>
      <c r="B416" s="1">
        <v>3.4962731E7</v>
      </c>
      <c r="C416" s="1" t="s">
        <v>6</v>
      </c>
      <c r="D416" s="1" t="s">
        <v>1417</v>
      </c>
      <c r="E416" s="1" t="s">
        <v>1418</v>
      </c>
      <c r="F416" s="2">
        <v>32885.0</v>
      </c>
      <c r="H416" s="1" t="s">
        <v>1419</v>
      </c>
      <c r="I416" s="3" t="str">
        <f>+44 341 308-1408</f>
        <v>#ERROR!</v>
      </c>
      <c r="J416" s="1" t="s">
        <v>237</v>
      </c>
      <c r="L416" s="1">
        <v>270.0</v>
      </c>
      <c r="M416" s="1">
        <v>10.0</v>
      </c>
      <c r="N416" s="3" t="str">
        <f>+44 341 308-1408</f>
        <v>#ERROR!</v>
      </c>
    </row>
    <row r="417">
      <c r="A417" s="1">
        <v>421.0</v>
      </c>
      <c r="B417" s="1">
        <v>3.8778653E7</v>
      </c>
      <c r="C417" s="1" t="s">
        <v>6</v>
      </c>
      <c r="D417" s="1" t="s">
        <v>1420</v>
      </c>
      <c r="E417" s="1" t="s">
        <v>371</v>
      </c>
      <c r="F417" s="2">
        <v>34566.0</v>
      </c>
      <c r="G417" s="1" t="s">
        <v>202</v>
      </c>
      <c r="H417" s="1" t="s">
        <v>1421</v>
      </c>
      <c r="I417" s="3" t="str">
        <f>+44 341 619-3496</f>
        <v>#ERROR!</v>
      </c>
      <c r="J417" s="1" t="s">
        <v>572</v>
      </c>
      <c r="L417" s="1">
        <v>270.0</v>
      </c>
      <c r="M417" s="1">
        <v>10.0</v>
      </c>
      <c r="N417" s="3" t="str">
        <f>+44 341 619-3496</f>
        <v>#ERROR!</v>
      </c>
    </row>
    <row r="418">
      <c r="A418" s="1">
        <v>422.0</v>
      </c>
      <c r="B418" s="1">
        <v>1.6960215E7</v>
      </c>
      <c r="C418" s="1" t="s">
        <v>7</v>
      </c>
      <c r="D418" s="1" t="s">
        <v>1422</v>
      </c>
      <c r="E418" s="1" t="s">
        <v>1423</v>
      </c>
      <c r="F418" s="2">
        <v>23399.0</v>
      </c>
      <c r="H418" s="1" t="s">
        <v>1424</v>
      </c>
      <c r="I418" s="3" t="str">
        <f>+44 3436 43-9346</f>
        <v>#ERROR!</v>
      </c>
      <c r="J418" s="1" t="s">
        <v>439</v>
      </c>
      <c r="L418" s="1">
        <v>234.0</v>
      </c>
      <c r="M418" s="1">
        <v>10.0</v>
      </c>
      <c r="N418" s="3" t="str">
        <f>+44 3436 43-9346</f>
        <v>#ERROR!</v>
      </c>
    </row>
    <row r="419">
      <c r="A419" s="1">
        <v>423.0</v>
      </c>
      <c r="B419" s="1">
        <v>3.5997529E7</v>
      </c>
      <c r="C419" s="1" t="s">
        <v>6</v>
      </c>
      <c r="D419" s="1" t="s">
        <v>396</v>
      </c>
      <c r="E419" s="1" t="s">
        <v>1425</v>
      </c>
      <c r="F419" s="2">
        <v>33072.0</v>
      </c>
      <c r="H419" s="1" t="s">
        <v>1426</v>
      </c>
      <c r="I419" s="3" t="str">
        <f>+44 341 644-9444</f>
        <v>#ERROR!</v>
      </c>
      <c r="J419" s="1" t="s">
        <v>1427</v>
      </c>
      <c r="L419" s="1">
        <v>270.0</v>
      </c>
      <c r="M419" s="1">
        <v>10.0</v>
      </c>
      <c r="N419" s="3" t="str">
        <f>+44 341 644-9444</f>
        <v>#ERROR!</v>
      </c>
    </row>
    <row r="420">
      <c r="A420" s="1">
        <v>424.0</v>
      </c>
      <c r="B420" s="1">
        <v>3.417297554E9</v>
      </c>
      <c r="C420" s="1" t="s">
        <v>6</v>
      </c>
      <c r="D420" s="1" t="s">
        <v>1428</v>
      </c>
      <c r="E420" s="1" t="s">
        <v>1429</v>
      </c>
      <c r="F420" s="2">
        <v>35408.0</v>
      </c>
      <c r="H420" s="1" t="s">
        <v>1214</v>
      </c>
      <c r="I420" s="3" t="str">
        <f>+44 341 394-4444</f>
        <v>#ERROR!</v>
      </c>
      <c r="J420" s="1" t="s">
        <v>708</v>
      </c>
      <c r="L420" s="1">
        <v>270.0</v>
      </c>
      <c r="M420" s="1">
        <v>10.0</v>
      </c>
      <c r="N420" s="3" t="str">
        <f>+44 341 394-4444</f>
        <v>#ERROR!</v>
      </c>
    </row>
    <row r="421">
      <c r="A421" s="1">
        <v>425.0</v>
      </c>
      <c r="B421" s="1">
        <v>2.2325164E7</v>
      </c>
      <c r="C421" s="1" t="s">
        <v>7</v>
      </c>
      <c r="D421" s="1" t="s">
        <v>1430</v>
      </c>
      <c r="E421" s="1" t="s">
        <v>1431</v>
      </c>
      <c r="F421" s="2">
        <v>25915.0</v>
      </c>
      <c r="H421" s="1" t="s">
        <v>1432</v>
      </c>
      <c r="I421" s="3" t="str">
        <f>+44 341 343-0090</f>
        <v>#ERROR!</v>
      </c>
      <c r="J421" s="1" t="s">
        <v>183</v>
      </c>
      <c r="L421" s="1">
        <v>270.0</v>
      </c>
      <c r="M421" s="1">
        <v>10.0</v>
      </c>
      <c r="N421" s="3" t="str">
        <f>+44 341 343-0090</f>
        <v>#ERROR!</v>
      </c>
    </row>
    <row r="422">
      <c r="A422" s="1">
        <v>426.0</v>
      </c>
      <c r="B422" s="1">
        <v>2.6673399E7</v>
      </c>
      <c r="C422" s="1" t="s">
        <v>7</v>
      </c>
      <c r="D422" s="1" t="s">
        <v>334</v>
      </c>
      <c r="E422" s="1" t="s">
        <v>434</v>
      </c>
      <c r="F422" s="2">
        <v>28559.0</v>
      </c>
      <c r="H422" s="1" t="s">
        <v>861</v>
      </c>
      <c r="I422" s="3" t="str">
        <f>+44 341 344-3434</f>
        <v>#ERROR!</v>
      </c>
      <c r="J422" s="1" t="s">
        <v>403</v>
      </c>
      <c r="L422" s="1">
        <v>270.0</v>
      </c>
      <c r="M422" s="1">
        <v>10.0</v>
      </c>
      <c r="N422" s="3" t="str">
        <f>+44 341 344-3434</f>
        <v>#ERROR!</v>
      </c>
    </row>
    <row r="423">
      <c r="A423" s="1">
        <v>427.0</v>
      </c>
      <c r="B423" s="1">
        <v>2.4709772E7</v>
      </c>
      <c r="C423" s="1" t="s">
        <v>6</v>
      </c>
      <c r="D423" s="1" t="s">
        <v>673</v>
      </c>
      <c r="E423" s="1" t="s">
        <v>1433</v>
      </c>
      <c r="F423" s="2">
        <v>27392.0</v>
      </c>
      <c r="G423" s="1" t="s">
        <v>1434</v>
      </c>
      <c r="H423" s="1" t="s">
        <v>1435</v>
      </c>
      <c r="I423" s="3" t="str">
        <f>+44 341 600-0888</f>
        <v>#ERROR!</v>
      </c>
      <c r="J423" s="1" t="s">
        <v>229</v>
      </c>
      <c r="L423" s="1">
        <v>270.0</v>
      </c>
      <c r="M423" s="1">
        <v>10.0</v>
      </c>
      <c r="N423" s="3" t="str">
        <f>+44 341 600-0888</f>
        <v>#ERROR!</v>
      </c>
    </row>
    <row r="424">
      <c r="A424" s="1">
        <v>428.0</v>
      </c>
      <c r="B424" s="1">
        <v>2.6207562E7</v>
      </c>
      <c r="C424" s="1" t="s">
        <v>6</v>
      </c>
      <c r="D424" s="1" t="s">
        <v>1436</v>
      </c>
      <c r="E424" s="1" t="s">
        <v>1437</v>
      </c>
      <c r="F424" s="2">
        <v>28341.0</v>
      </c>
      <c r="H424" s="1" t="s">
        <v>1438</v>
      </c>
      <c r="I424" s="3" t="str">
        <f>+44 341 390-8801</f>
        <v>#ERROR!</v>
      </c>
      <c r="J424" s="1" t="s">
        <v>1439</v>
      </c>
      <c r="L424" s="1">
        <v>270.0</v>
      </c>
      <c r="M424" s="1">
        <v>10.0</v>
      </c>
      <c r="N424" s="3" t="str">
        <f>+44 341 390-8801</f>
        <v>#ERROR!</v>
      </c>
    </row>
    <row r="425">
      <c r="A425" s="1">
        <v>429.0</v>
      </c>
      <c r="B425" s="1">
        <v>1.7470713E7</v>
      </c>
      <c r="C425" s="1" t="s">
        <v>7</v>
      </c>
      <c r="D425" s="1" t="s">
        <v>1440</v>
      </c>
      <c r="E425" s="1" t="s">
        <v>1441</v>
      </c>
      <c r="F425" s="2">
        <v>24051.0</v>
      </c>
      <c r="G425" s="1" t="s">
        <v>202</v>
      </c>
      <c r="H425" s="1" t="s">
        <v>1442</v>
      </c>
      <c r="I425" s="3" t="str">
        <f>+44 341 634-9146</f>
        <v>#ERROR!</v>
      </c>
      <c r="J425" s="1" t="s">
        <v>199</v>
      </c>
      <c r="L425" s="1">
        <v>270.0</v>
      </c>
      <c r="M425" s="1">
        <v>10.0</v>
      </c>
      <c r="N425" s="3" t="str">
        <f>+44 341 634-9146</f>
        <v>#ERROR!</v>
      </c>
    </row>
    <row r="426">
      <c r="A426" s="1">
        <v>430.0</v>
      </c>
      <c r="B426" s="1">
        <v>2.7761546E7</v>
      </c>
      <c r="C426" s="1" t="s">
        <v>6</v>
      </c>
      <c r="D426" s="1" t="s">
        <v>1247</v>
      </c>
      <c r="E426" s="1" t="s">
        <v>1443</v>
      </c>
      <c r="F426" s="2">
        <v>29078.0</v>
      </c>
      <c r="H426" s="1" t="s">
        <v>1444</v>
      </c>
      <c r="I426" s="3" t="str">
        <f>+44 341 694-6949</f>
        <v>#ERROR!</v>
      </c>
      <c r="J426" s="1" t="s">
        <v>431</v>
      </c>
      <c r="L426" s="1">
        <v>270.0</v>
      </c>
      <c r="M426" s="1">
        <v>10.0</v>
      </c>
      <c r="N426" s="3" t="str">
        <f>+44 341 694-6949</f>
        <v>#ERROR!</v>
      </c>
    </row>
    <row r="427">
      <c r="A427" s="1">
        <v>431.0</v>
      </c>
      <c r="B427" s="1">
        <v>3.9516596E7</v>
      </c>
      <c r="C427" s="1" t="s">
        <v>6</v>
      </c>
      <c r="D427" s="1" t="s">
        <v>1421</v>
      </c>
      <c r="E427" s="1" t="s">
        <v>515</v>
      </c>
      <c r="F427" s="2">
        <v>34928.0</v>
      </c>
      <c r="H427" s="1" t="s">
        <v>1445</v>
      </c>
      <c r="I427" s="3" t="str">
        <f>+44 341 610-9403</f>
        <v>#ERROR!</v>
      </c>
      <c r="J427" s="1" t="s">
        <v>139</v>
      </c>
      <c r="L427" s="1">
        <v>270.0</v>
      </c>
      <c r="M427" s="1">
        <v>10.0</v>
      </c>
      <c r="N427" s="3" t="str">
        <f>+44 341 610-9403</f>
        <v>#ERROR!</v>
      </c>
    </row>
    <row r="428">
      <c r="A428" s="1">
        <v>432.0</v>
      </c>
      <c r="B428" s="1">
        <v>3.9601958E7</v>
      </c>
      <c r="C428" s="1" t="s">
        <v>7</v>
      </c>
      <c r="D428" s="1" t="s">
        <v>1446</v>
      </c>
      <c r="E428" s="1" t="s">
        <v>850</v>
      </c>
      <c r="F428" s="2">
        <v>35079.0</v>
      </c>
      <c r="H428" s="1" t="s">
        <v>1447</v>
      </c>
      <c r="I428" s="3" t="str">
        <f>+44 341 393-9431</f>
        <v>#ERROR!</v>
      </c>
      <c r="J428" s="1" t="s">
        <v>818</v>
      </c>
      <c r="L428" s="1">
        <v>270.0</v>
      </c>
      <c r="M428" s="1">
        <v>10.0</v>
      </c>
      <c r="N428" s="3" t="str">
        <f>+44 341 393-9431</f>
        <v>#ERROR!</v>
      </c>
    </row>
    <row r="429">
      <c r="A429" s="1">
        <v>433.0</v>
      </c>
      <c r="B429" s="1">
        <v>2.583027E7</v>
      </c>
      <c r="C429" s="1" t="s">
        <v>7</v>
      </c>
      <c r="D429" s="1" t="s">
        <v>966</v>
      </c>
      <c r="E429" s="1" t="s">
        <v>1448</v>
      </c>
      <c r="F429" s="2">
        <v>27893.0</v>
      </c>
      <c r="G429" s="1" t="s">
        <v>202</v>
      </c>
      <c r="H429" s="1" t="s">
        <v>1449</v>
      </c>
      <c r="I429" s="3" t="str">
        <f>+44 341 619-4194</f>
        <v>#ERROR!</v>
      </c>
      <c r="J429" s="1" t="s">
        <v>293</v>
      </c>
      <c r="L429" s="1">
        <v>270.0</v>
      </c>
      <c r="M429" s="1">
        <v>10.0</v>
      </c>
      <c r="N429" s="3" t="str">
        <f>+44 341 619-4194</f>
        <v>#ERROR!</v>
      </c>
    </row>
    <row r="430">
      <c r="A430" s="1">
        <v>434.0</v>
      </c>
      <c r="B430" s="1">
        <v>2.2849697E7</v>
      </c>
      <c r="C430" s="1" t="s">
        <v>7</v>
      </c>
      <c r="D430" s="1" t="s">
        <v>1450</v>
      </c>
      <c r="E430" s="1" t="s">
        <v>1451</v>
      </c>
      <c r="F430" s="2">
        <v>26432.0</v>
      </c>
      <c r="G430" s="1" t="s">
        <v>1452</v>
      </c>
      <c r="H430" s="1" t="s">
        <v>1453</v>
      </c>
      <c r="I430" s="3" t="str">
        <f>+44 341 684-8034</f>
        <v>#ERROR!</v>
      </c>
      <c r="J430" s="1" t="s">
        <v>1454</v>
      </c>
      <c r="L430" s="1">
        <v>270.0</v>
      </c>
      <c r="M430" s="1">
        <v>10.0</v>
      </c>
      <c r="N430" s="3" t="str">
        <f>+44 341 684-8034</f>
        <v>#ERROR!</v>
      </c>
    </row>
    <row r="431">
      <c r="A431" s="1">
        <v>435.0</v>
      </c>
      <c r="B431" s="1">
        <v>3.213305E7</v>
      </c>
      <c r="C431" s="1" t="s">
        <v>6</v>
      </c>
      <c r="D431" s="1" t="s">
        <v>1455</v>
      </c>
      <c r="E431" s="1" t="s">
        <v>972</v>
      </c>
      <c r="F431" s="2">
        <v>31457.0</v>
      </c>
      <c r="H431" s="1" t="s">
        <v>1456</v>
      </c>
      <c r="I431" s="3" t="str">
        <f>+44 3491 43-6998</f>
        <v>#ERROR!</v>
      </c>
      <c r="J431" s="1" t="s">
        <v>1457</v>
      </c>
      <c r="L431" s="1">
        <v>346.0</v>
      </c>
      <c r="M431" s="1">
        <v>10.0</v>
      </c>
      <c r="N431" s="3" t="str">
        <f>+44 3491 43-6998</f>
        <v>#ERROR!</v>
      </c>
    </row>
    <row r="432">
      <c r="A432" s="1">
        <v>436.0</v>
      </c>
      <c r="B432" s="1">
        <v>3.2428589E7</v>
      </c>
      <c r="C432" s="1" t="s">
        <v>6</v>
      </c>
      <c r="D432" s="1" t="s">
        <v>1458</v>
      </c>
      <c r="E432" s="1" t="s">
        <v>1459</v>
      </c>
      <c r="F432" s="2">
        <v>31580.0</v>
      </c>
      <c r="H432" s="1" t="s">
        <v>1460</v>
      </c>
      <c r="I432" s="3" t="str">
        <f>+44 3464 63-3331</f>
        <v>#ERROR!</v>
      </c>
      <c r="J432" s="1" t="s">
        <v>345</v>
      </c>
      <c r="L432" s="1">
        <v>343.0</v>
      </c>
      <c r="M432" s="1">
        <v>10.0</v>
      </c>
      <c r="N432" s="3" t="str">
        <f>+44 3464 63-3331</f>
        <v>#ERROR!</v>
      </c>
    </row>
    <row r="433">
      <c r="A433" s="1">
        <v>437.0</v>
      </c>
      <c r="B433" s="1">
        <v>3.4449762E7</v>
      </c>
      <c r="C433" s="1" t="s">
        <v>6</v>
      </c>
      <c r="D433" s="1" t="s">
        <v>1461</v>
      </c>
      <c r="E433" s="1" t="s">
        <v>1462</v>
      </c>
      <c r="F433" s="2">
        <v>32666.0</v>
      </c>
      <c r="H433" s="1" t="s">
        <v>1174</v>
      </c>
      <c r="I433" s="3" t="str">
        <f>+44 341 343-3930</f>
        <v>#ERROR!</v>
      </c>
      <c r="J433" s="1" t="s">
        <v>244</v>
      </c>
      <c r="L433" s="1">
        <v>270.0</v>
      </c>
      <c r="M433" s="1">
        <v>10.0</v>
      </c>
      <c r="N433" s="3" t="str">
        <f>+44 341 343-3930</f>
        <v>#ERROR!</v>
      </c>
    </row>
    <row r="434">
      <c r="A434" s="1">
        <v>438.0</v>
      </c>
      <c r="B434" s="1">
        <v>1.4579799E7</v>
      </c>
      <c r="C434" s="1" t="s">
        <v>7</v>
      </c>
      <c r="D434" s="1" t="s">
        <v>327</v>
      </c>
      <c r="E434" s="1" t="s">
        <v>1463</v>
      </c>
      <c r="F434" s="2">
        <v>22365.0</v>
      </c>
      <c r="G434" s="1" t="s">
        <v>202</v>
      </c>
      <c r="H434" s="1" t="s">
        <v>1464</v>
      </c>
      <c r="I434" s="3" t="str">
        <f>+44 343 433-3489</f>
        <v>#ERROR!</v>
      </c>
      <c r="J434" s="1" t="s">
        <v>293</v>
      </c>
      <c r="L434" s="1">
        <v>270.0</v>
      </c>
      <c r="M434" s="1">
        <v>10.0</v>
      </c>
      <c r="N434" s="3" t="str">
        <f>+44 343 433-3489</f>
        <v>#ERROR!</v>
      </c>
    </row>
    <row r="435">
      <c r="A435" s="1">
        <v>439.0</v>
      </c>
      <c r="B435" s="1">
        <v>2.5264647E7</v>
      </c>
      <c r="C435" s="1" t="s">
        <v>7</v>
      </c>
      <c r="D435" s="1" t="s">
        <v>257</v>
      </c>
      <c r="E435" s="1" t="s">
        <v>1465</v>
      </c>
      <c r="F435" s="2">
        <v>27844.0</v>
      </c>
      <c r="G435" s="1" t="s">
        <v>139</v>
      </c>
      <c r="H435" s="1" t="s">
        <v>1466</v>
      </c>
      <c r="I435" s="3" t="str">
        <f>+44 341 334-6693</f>
        <v>#ERROR!</v>
      </c>
      <c r="J435" s="1" t="s">
        <v>1467</v>
      </c>
      <c r="L435" s="1">
        <v>270.0</v>
      </c>
      <c r="M435" s="1">
        <v>10.0</v>
      </c>
      <c r="N435" s="3" t="str">
        <f>+44 341 334-6693</f>
        <v>#ERROR!</v>
      </c>
    </row>
    <row r="436">
      <c r="A436" s="1">
        <v>440.0</v>
      </c>
      <c r="B436" s="1">
        <v>2.6117693E7</v>
      </c>
      <c r="C436" s="1" t="s">
        <v>6</v>
      </c>
      <c r="D436" s="1" t="s">
        <v>1468</v>
      </c>
      <c r="E436" s="1" t="s">
        <v>1469</v>
      </c>
      <c r="F436" s="2">
        <v>28238.0</v>
      </c>
      <c r="H436" s="1" t="s">
        <v>1470</v>
      </c>
      <c r="I436" s="3" t="str">
        <f>+44 341 330-9340</f>
        <v>#ERROR!</v>
      </c>
      <c r="J436" s="1" t="s">
        <v>168</v>
      </c>
      <c r="L436" s="1">
        <v>270.0</v>
      </c>
      <c r="M436" s="1">
        <v>10.0</v>
      </c>
      <c r="N436" s="3" t="str">
        <f>+44 341 330-9340</f>
        <v>#ERROR!</v>
      </c>
    </row>
    <row r="437">
      <c r="A437" s="1">
        <v>441.0</v>
      </c>
      <c r="B437" s="1">
        <v>2.91532E7</v>
      </c>
      <c r="C437" s="1" t="s">
        <v>7</v>
      </c>
      <c r="D437" s="1" t="s">
        <v>155</v>
      </c>
      <c r="E437" s="1" t="s">
        <v>1471</v>
      </c>
      <c r="F437" s="2">
        <v>29801.0</v>
      </c>
      <c r="H437" s="1" t="s">
        <v>1472</v>
      </c>
      <c r="I437" s="3" t="str">
        <f>+44 341 669-3349</f>
        <v>#ERROR!</v>
      </c>
      <c r="J437" s="1" t="s">
        <v>1193</v>
      </c>
      <c r="L437" s="1">
        <v>270.0</v>
      </c>
      <c r="M437" s="1">
        <v>10.0</v>
      </c>
      <c r="N437" s="3" t="str">
        <f>+44 341 669-3349</f>
        <v>#ERROR!</v>
      </c>
    </row>
    <row r="438">
      <c r="A438" s="1">
        <v>442.0</v>
      </c>
      <c r="B438" s="1">
        <v>3.9412914E7</v>
      </c>
      <c r="C438" s="1" t="s">
        <v>6</v>
      </c>
      <c r="D438" s="1" t="s">
        <v>1473</v>
      </c>
      <c r="E438" s="1" t="s">
        <v>1474</v>
      </c>
      <c r="F438" s="2">
        <v>35185.0</v>
      </c>
      <c r="H438" s="1" t="s">
        <v>1475</v>
      </c>
      <c r="I438" s="3" t="str">
        <f>+44 3436 61-9300</f>
        <v>#ERROR!</v>
      </c>
      <c r="J438" s="1" t="s">
        <v>1476</v>
      </c>
      <c r="L438" s="1">
        <v>270.0</v>
      </c>
      <c r="M438" s="1">
        <v>10.0</v>
      </c>
      <c r="N438" s="3" t="str">
        <f>+44 3436 61-9300</f>
        <v>#ERROR!</v>
      </c>
    </row>
    <row r="439">
      <c r="A439" s="1">
        <v>443.0</v>
      </c>
      <c r="B439" s="1">
        <v>2.7303826E7</v>
      </c>
      <c r="C439" s="1" t="s">
        <v>6</v>
      </c>
      <c r="D439" s="1" t="s">
        <v>1477</v>
      </c>
      <c r="E439" s="1" t="s">
        <v>1478</v>
      </c>
      <c r="F439" s="2">
        <v>29164.0</v>
      </c>
      <c r="H439" s="1" t="s">
        <v>1479</v>
      </c>
      <c r="I439" s="3" t="str">
        <f>+44 341 633-3333</f>
        <v>#ERROR!</v>
      </c>
      <c r="J439" s="1" t="s">
        <v>1480</v>
      </c>
      <c r="L439" s="1">
        <v>351.0</v>
      </c>
      <c r="M439" s="1">
        <v>10.0</v>
      </c>
      <c r="N439" s="3" t="str">
        <f>+44 341 633-3333</f>
        <v>#ERROR!</v>
      </c>
    </row>
    <row r="440">
      <c r="A440" s="1">
        <v>444.0</v>
      </c>
      <c r="B440" s="1">
        <v>2.2807507E7</v>
      </c>
      <c r="C440" s="1" t="s">
        <v>7</v>
      </c>
      <c r="D440" s="1" t="s">
        <v>1481</v>
      </c>
      <c r="E440" s="1" t="s">
        <v>1482</v>
      </c>
      <c r="F440" s="2">
        <v>26231.0</v>
      </c>
      <c r="H440" s="1" t="s">
        <v>1483</v>
      </c>
      <c r="I440" s="3" t="str">
        <f>+44 341 361-0993</f>
        <v>#ERROR!</v>
      </c>
      <c r="J440" s="1" t="s">
        <v>1484</v>
      </c>
      <c r="L440" s="1">
        <v>270.0</v>
      </c>
      <c r="M440" s="1">
        <v>10.0</v>
      </c>
      <c r="N440" s="3" t="str">
        <f>+44 341 361-0993</f>
        <v>#ERROR!</v>
      </c>
    </row>
    <row r="441">
      <c r="A441" s="1">
        <v>445.0</v>
      </c>
      <c r="B441" s="1">
        <v>2.9026274E7</v>
      </c>
      <c r="C441" s="1" t="s">
        <v>7</v>
      </c>
      <c r="D441" s="1" t="s">
        <v>713</v>
      </c>
      <c r="E441" s="1" t="s">
        <v>1485</v>
      </c>
      <c r="F441" s="2">
        <v>29718.0</v>
      </c>
      <c r="H441" s="1" t="s">
        <v>1486</v>
      </c>
      <c r="I441" s="3" t="str">
        <f>+44 341 604-6334</f>
        <v>#ERROR!</v>
      </c>
      <c r="J441" s="1" t="s">
        <v>1487</v>
      </c>
      <c r="L441" s="1">
        <v>270.0</v>
      </c>
      <c r="M441" s="1">
        <v>10.0</v>
      </c>
      <c r="N441" s="3" t="str">
        <f>+44 341 604-6334</f>
        <v>#ERROR!</v>
      </c>
    </row>
    <row r="442">
      <c r="A442" s="1">
        <v>446.0</v>
      </c>
      <c r="B442" s="1">
        <v>3.5987268E7</v>
      </c>
      <c r="C442" s="1" t="s">
        <v>7</v>
      </c>
      <c r="D442" s="1" t="s">
        <v>248</v>
      </c>
      <c r="E442" s="1" t="s">
        <v>1488</v>
      </c>
      <c r="F442" s="2">
        <v>33118.0</v>
      </c>
      <c r="H442" s="1" t="s">
        <v>1489</v>
      </c>
      <c r="I442" s="3" t="str">
        <f>+44 341 466-3684</f>
        <v>#ERROR!</v>
      </c>
      <c r="J442" s="1" t="s">
        <v>1490</v>
      </c>
      <c r="L442" s="1">
        <v>270.0</v>
      </c>
      <c r="M442" s="1">
        <v>10.0</v>
      </c>
      <c r="N442" s="3" t="str">
        <f>+44 341 466-3684</f>
        <v>#ERROR!</v>
      </c>
    </row>
    <row r="443">
      <c r="A443" s="1">
        <v>447.0</v>
      </c>
      <c r="B443" s="1">
        <v>4.059762E7</v>
      </c>
      <c r="C443" s="1" t="s">
        <v>7</v>
      </c>
      <c r="D443" s="1" t="s">
        <v>1491</v>
      </c>
      <c r="E443" s="1" t="s">
        <v>1492</v>
      </c>
      <c r="F443" s="2">
        <v>35647.0</v>
      </c>
      <c r="G443" s="1" t="s">
        <v>1493</v>
      </c>
      <c r="H443" s="1" t="s">
        <v>1494</v>
      </c>
      <c r="I443" s="3" t="str">
        <f>+44 341 314-9393</f>
        <v>#ERROR!</v>
      </c>
      <c r="J443" s="1" t="s">
        <v>237</v>
      </c>
      <c r="L443" s="1">
        <v>270.0</v>
      </c>
      <c r="M443" s="1">
        <v>10.0</v>
      </c>
      <c r="N443" s="3" t="str">
        <f>+44 341 314-9393</f>
        <v>#ERROR!</v>
      </c>
    </row>
    <row r="444">
      <c r="A444" s="1">
        <v>448.0</v>
      </c>
      <c r="B444" s="1">
        <v>2.5304116E7</v>
      </c>
      <c r="C444" s="1" t="s">
        <v>6</v>
      </c>
      <c r="D444" s="1" t="s">
        <v>1495</v>
      </c>
      <c r="E444" s="1" t="s">
        <v>1496</v>
      </c>
      <c r="F444" s="2">
        <v>27659.0</v>
      </c>
      <c r="G444" s="1" t="s">
        <v>1497</v>
      </c>
      <c r="H444" s="1" t="s">
        <v>1498</v>
      </c>
      <c r="I444" s="3" t="str">
        <f>+44 341 348-4398</f>
        <v>#ERROR!</v>
      </c>
      <c r="J444" s="1" t="s">
        <v>221</v>
      </c>
      <c r="L444" s="1">
        <v>270.0</v>
      </c>
      <c r="M444" s="1">
        <v>10.0</v>
      </c>
      <c r="N444" s="3" t="str">
        <f>+44 341 348-4398</f>
        <v>#ERROR!</v>
      </c>
    </row>
    <row r="445">
      <c r="A445" s="1">
        <v>449.0</v>
      </c>
      <c r="B445" s="1">
        <v>2.6060426E7</v>
      </c>
      <c r="C445" s="1" t="s">
        <v>6</v>
      </c>
      <c r="D445" s="1" t="s">
        <v>262</v>
      </c>
      <c r="E445" s="1" t="s">
        <v>1499</v>
      </c>
      <c r="F445" s="2">
        <v>28184.0</v>
      </c>
      <c r="H445" s="1" t="s">
        <v>1500</v>
      </c>
      <c r="I445" s="3" t="str">
        <f>+44 341 309-1334</f>
        <v>#ERROR!</v>
      </c>
      <c r="J445" s="1" t="s">
        <v>720</v>
      </c>
      <c r="L445" s="1">
        <v>270.0</v>
      </c>
      <c r="M445" s="1">
        <v>10.0</v>
      </c>
      <c r="N445" s="3" t="str">
        <f>+44 341 309-1334</f>
        <v>#ERROR!</v>
      </c>
    </row>
    <row r="446">
      <c r="A446" s="1">
        <v>450.0</v>
      </c>
      <c r="B446" s="1">
        <v>4.0643939E7</v>
      </c>
      <c r="C446" s="1" t="s">
        <v>6</v>
      </c>
      <c r="D446" s="1" t="s">
        <v>1501</v>
      </c>
      <c r="E446" s="1" t="s">
        <v>1502</v>
      </c>
      <c r="F446" s="2">
        <v>35408.0</v>
      </c>
      <c r="H446" s="1" t="s">
        <v>1503</v>
      </c>
      <c r="I446" s="3" t="str">
        <f>+44 341 440-0499</f>
        <v>#ERROR!</v>
      </c>
      <c r="J446" s="1" t="s">
        <v>1504</v>
      </c>
      <c r="L446" s="1">
        <v>270.0</v>
      </c>
      <c r="M446" s="1">
        <v>10.0</v>
      </c>
      <c r="N446" s="3" t="str">
        <f>+44 341 440-0499</f>
        <v>#ERROR!</v>
      </c>
    </row>
    <row r="447">
      <c r="A447" s="1">
        <v>451.0</v>
      </c>
      <c r="B447" s="1">
        <v>3.2733031E7</v>
      </c>
      <c r="C447" s="1" t="s">
        <v>7</v>
      </c>
      <c r="D447" s="1" t="s">
        <v>1505</v>
      </c>
      <c r="E447" s="1" t="s">
        <v>1506</v>
      </c>
      <c r="F447" s="2">
        <v>31639.0</v>
      </c>
      <c r="H447" s="1" t="s">
        <v>1507</v>
      </c>
      <c r="I447" s="3" t="str">
        <f>+44 341 366-9333</f>
        <v>#ERROR!</v>
      </c>
      <c r="J447" s="1" t="s">
        <v>450</v>
      </c>
      <c r="L447" s="1">
        <v>270.0</v>
      </c>
      <c r="M447" s="1">
        <v>10.0</v>
      </c>
      <c r="N447" s="3" t="str">
        <f>+44 341 366-9333</f>
        <v>#ERROR!</v>
      </c>
    </row>
    <row r="448">
      <c r="A448" s="1">
        <v>452.0</v>
      </c>
      <c r="B448" s="1">
        <v>3.6457868E7</v>
      </c>
      <c r="C448" s="1" t="s">
        <v>6</v>
      </c>
      <c r="D448" s="1" t="s">
        <v>920</v>
      </c>
      <c r="E448" s="1" t="s">
        <v>1508</v>
      </c>
      <c r="F448" s="2">
        <v>33435.0</v>
      </c>
      <c r="H448" s="1" t="s">
        <v>1509</v>
      </c>
      <c r="I448" s="3" t="str">
        <f>+44 341 613-4400</f>
        <v>#ERROR!</v>
      </c>
      <c r="J448" s="1" t="s">
        <v>399</v>
      </c>
      <c r="L448" s="1">
        <v>270.0</v>
      </c>
      <c r="M448" s="1">
        <v>10.0</v>
      </c>
      <c r="N448" s="3" t="str">
        <f>+44 341 613-4400</f>
        <v>#ERROR!</v>
      </c>
    </row>
    <row r="449">
      <c r="A449" s="1">
        <v>453.0</v>
      </c>
      <c r="B449" s="1">
        <v>2.9613862E7</v>
      </c>
      <c r="C449" s="1" t="s">
        <v>6</v>
      </c>
      <c r="D449" s="1" t="s">
        <v>1510</v>
      </c>
      <c r="E449" s="1" t="s">
        <v>1511</v>
      </c>
      <c r="F449" s="2">
        <v>29984.0</v>
      </c>
      <c r="H449" s="1" t="s">
        <v>1512</v>
      </c>
      <c r="I449" s="3" t="str">
        <f>+44 341 313-3664</f>
        <v>#ERROR!</v>
      </c>
      <c r="J449" s="1" t="s">
        <v>163</v>
      </c>
      <c r="L449" s="1">
        <v>270.0</v>
      </c>
      <c r="M449" s="1">
        <v>10.0</v>
      </c>
      <c r="N449" s="3" t="str">
        <f>+44 341 313-3664</f>
        <v>#ERROR!</v>
      </c>
    </row>
    <row r="450">
      <c r="A450" s="1">
        <v>454.0</v>
      </c>
      <c r="B450" s="1">
        <v>3.1875313E7</v>
      </c>
      <c r="C450" s="1" t="s">
        <v>6</v>
      </c>
      <c r="D450" s="1" t="s">
        <v>536</v>
      </c>
      <c r="E450" s="1" t="s">
        <v>389</v>
      </c>
      <c r="F450" s="2">
        <v>31161.0</v>
      </c>
      <c r="H450" s="1" t="s">
        <v>619</v>
      </c>
      <c r="I450" s="3" t="str">
        <f>+44 341 368-3439</f>
        <v>#ERROR!</v>
      </c>
      <c r="J450" s="1" t="s">
        <v>237</v>
      </c>
      <c r="L450" s="1">
        <v>270.0</v>
      </c>
      <c r="M450" s="1">
        <v>10.0</v>
      </c>
      <c r="N450" s="3" t="str">
        <f>+44 341 368-3439</f>
        <v>#ERROR!</v>
      </c>
    </row>
    <row r="451">
      <c r="A451" s="1">
        <v>455.0</v>
      </c>
      <c r="B451" s="1">
        <v>2.2506839E7</v>
      </c>
      <c r="C451" s="1" t="s">
        <v>7</v>
      </c>
      <c r="D451" s="1" t="s">
        <v>260</v>
      </c>
      <c r="E451" s="1" t="s">
        <v>459</v>
      </c>
      <c r="F451" s="2">
        <v>26179.0</v>
      </c>
      <c r="H451" s="1" t="s">
        <v>376</v>
      </c>
      <c r="I451" s="3" t="str">
        <f>+44 341 644-6349</f>
        <v>#ERROR!</v>
      </c>
      <c r="J451" s="1" t="s">
        <v>229</v>
      </c>
      <c r="L451" s="1">
        <v>26511.0</v>
      </c>
      <c r="M451" s="1">
        <v>10.0</v>
      </c>
      <c r="N451" s="3" t="str">
        <f>+44 341 644-6349</f>
        <v>#ERROR!</v>
      </c>
    </row>
    <row r="452">
      <c r="A452" s="1">
        <v>456.0</v>
      </c>
      <c r="B452" s="1">
        <v>2.4283173E7</v>
      </c>
      <c r="C452" s="1" t="s">
        <v>6</v>
      </c>
      <c r="D452" s="1" t="s">
        <v>536</v>
      </c>
      <c r="E452" s="1" t="s">
        <v>1513</v>
      </c>
      <c r="F452" s="2">
        <v>27331.0</v>
      </c>
      <c r="H452" s="1" t="s">
        <v>1514</v>
      </c>
      <c r="I452" s="3" t="str">
        <f>+44 341 403-1861</f>
        <v>#ERROR!</v>
      </c>
      <c r="J452" s="1" t="s">
        <v>1487</v>
      </c>
      <c r="L452" s="1">
        <v>270.0</v>
      </c>
      <c r="M452" s="1">
        <v>10.0</v>
      </c>
      <c r="N452" s="3" t="str">
        <f>+44 341 403-1861</f>
        <v>#ERROR!</v>
      </c>
    </row>
    <row r="453">
      <c r="A453" s="1">
        <v>457.0</v>
      </c>
      <c r="B453" s="1">
        <v>1.3756673E7</v>
      </c>
      <c r="C453" s="1" t="s">
        <v>6</v>
      </c>
      <c r="D453" s="1" t="s">
        <v>1515</v>
      </c>
      <c r="E453" s="1" t="s">
        <v>1516</v>
      </c>
      <c r="F453" s="2">
        <v>21702.0</v>
      </c>
      <c r="H453" s="1" t="s">
        <v>1517</v>
      </c>
      <c r="I453" s="3" t="str">
        <f>+44 3491 48-8033</f>
        <v>#ERROR!</v>
      </c>
      <c r="J453" s="1" t="s">
        <v>602</v>
      </c>
      <c r="L453" s="1">
        <v>346.0</v>
      </c>
      <c r="M453" s="1">
        <v>10.0</v>
      </c>
      <c r="N453" s="3" t="str">
        <f>+44 3491 48-8033</f>
        <v>#ERROR!</v>
      </c>
    </row>
    <row r="454">
      <c r="A454" s="1">
        <v>458.0</v>
      </c>
      <c r="B454" s="1">
        <v>3.5999912E7</v>
      </c>
      <c r="C454" s="1" t="s">
        <v>6</v>
      </c>
      <c r="D454" s="1" t="s">
        <v>1518</v>
      </c>
      <c r="E454" s="1" t="s">
        <v>1519</v>
      </c>
      <c r="F454" s="2">
        <v>32108.0</v>
      </c>
      <c r="H454" s="1" t="s">
        <v>1438</v>
      </c>
      <c r="I454" s="3" t="str">
        <f>+44 341 411-9389</f>
        <v>#ERROR!</v>
      </c>
      <c r="J454" s="1" t="s">
        <v>237</v>
      </c>
      <c r="L454" s="1">
        <v>270.0</v>
      </c>
      <c r="M454" s="1">
        <v>10.0</v>
      </c>
      <c r="N454" s="3" t="str">
        <f>+44 341 411-9389</f>
        <v>#ERROR!</v>
      </c>
    </row>
    <row r="455">
      <c r="A455" s="1">
        <v>459.0</v>
      </c>
      <c r="B455" s="1">
        <v>3.5867084E7</v>
      </c>
      <c r="C455" s="1" t="s">
        <v>7</v>
      </c>
      <c r="D455" s="1" t="s">
        <v>284</v>
      </c>
      <c r="E455" s="1" t="s">
        <v>1520</v>
      </c>
      <c r="F455" s="2">
        <v>33349.0</v>
      </c>
      <c r="H455" s="1" t="s">
        <v>379</v>
      </c>
      <c r="I455" s="3" t="str">
        <f>+44 341 480-3804</f>
        <v>#ERROR!</v>
      </c>
      <c r="J455" s="1" t="s">
        <v>379</v>
      </c>
      <c r="L455" s="1">
        <v>270.0</v>
      </c>
      <c r="M455" s="1">
        <v>10.0</v>
      </c>
      <c r="N455" s="3" t="str">
        <f>+44 341 480-3804</f>
        <v>#ERROR!</v>
      </c>
    </row>
    <row r="456">
      <c r="A456" s="1">
        <v>460.0</v>
      </c>
      <c r="B456" s="1">
        <v>3.2205482E7</v>
      </c>
      <c r="C456" s="1" t="s">
        <v>7</v>
      </c>
      <c r="D456" s="1" t="s">
        <v>514</v>
      </c>
      <c r="E456" s="1" t="s">
        <v>1521</v>
      </c>
      <c r="F456" s="2">
        <v>31910.0</v>
      </c>
      <c r="H456" s="1" t="s">
        <v>1522</v>
      </c>
      <c r="I456" s="3" t="str">
        <f>+44 341 383-1996</f>
        <v>#ERROR!</v>
      </c>
      <c r="J456" s="1" t="s">
        <v>316</v>
      </c>
      <c r="L456" s="1">
        <v>286.0</v>
      </c>
      <c r="M456" s="1">
        <v>10.0</v>
      </c>
      <c r="N456" s="3" t="str">
        <f>+44 341 383-1996</f>
        <v>#ERROR!</v>
      </c>
    </row>
    <row r="457">
      <c r="A457" s="1">
        <v>461.0</v>
      </c>
      <c r="B457" s="1">
        <v>2.0291908E7</v>
      </c>
      <c r="C457" s="1" t="s">
        <v>7</v>
      </c>
      <c r="D457" s="1" t="s">
        <v>1523</v>
      </c>
      <c r="E457" s="1" t="s">
        <v>1524</v>
      </c>
      <c r="F457" s="2">
        <v>25077.0</v>
      </c>
      <c r="H457" s="1" t="s">
        <v>1525</v>
      </c>
      <c r="I457" s="3" t="str">
        <f>+44 3493 49-4449</f>
        <v>#ERROR!</v>
      </c>
      <c r="J457" s="1" t="s">
        <v>1526</v>
      </c>
      <c r="L457" s="1">
        <v>278.0</v>
      </c>
      <c r="M457" s="1">
        <v>10.0</v>
      </c>
      <c r="N457" s="3" t="str">
        <f>+44 3493 49-4449</f>
        <v>#ERROR!</v>
      </c>
    </row>
    <row r="458">
      <c r="A458" s="1">
        <v>462.0</v>
      </c>
      <c r="B458" s="1">
        <v>4.1641729E7</v>
      </c>
      <c r="C458" s="1" t="s">
        <v>6</v>
      </c>
      <c r="D458" s="1" t="s">
        <v>1527</v>
      </c>
      <c r="E458" s="1" t="s">
        <v>550</v>
      </c>
      <c r="F458" s="2">
        <v>36123.0</v>
      </c>
      <c r="H458" s="1" t="s">
        <v>1528</v>
      </c>
      <c r="I458" s="3" t="str">
        <f>+44 3491 44-8443</f>
        <v>#ERROR!</v>
      </c>
      <c r="J458" s="1" t="s">
        <v>237</v>
      </c>
      <c r="L458" s="1">
        <v>346.0</v>
      </c>
      <c r="M458" s="1">
        <v>10.0</v>
      </c>
      <c r="N458" s="3" t="str">
        <f>+44 3491 44-8443</f>
        <v>#ERROR!</v>
      </c>
    </row>
    <row r="459">
      <c r="A459" s="1">
        <v>463.0</v>
      </c>
      <c r="B459" s="1">
        <v>4.5942592E7</v>
      </c>
      <c r="C459" s="1" t="s">
        <v>7</v>
      </c>
      <c r="D459" s="1" t="s">
        <v>1529</v>
      </c>
      <c r="E459" s="1" t="s">
        <v>1530</v>
      </c>
      <c r="F459" s="2">
        <v>38004.0</v>
      </c>
      <c r="H459" s="1" t="s">
        <v>1531</v>
      </c>
      <c r="I459" s="3" t="str">
        <f>+44 3491 49-0939</f>
        <v>#ERROR!</v>
      </c>
      <c r="J459" s="1" t="s">
        <v>237</v>
      </c>
      <c r="L459" s="1">
        <v>346.0</v>
      </c>
      <c r="M459" s="1">
        <v>10.0</v>
      </c>
      <c r="N459" s="3" t="str">
        <f>+44 3491 49-0939</f>
        <v>#ERROR!</v>
      </c>
    </row>
    <row r="460">
      <c r="A460" s="1">
        <v>464.0</v>
      </c>
      <c r="B460" s="1">
        <v>3.8301959E7</v>
      </c>
      <c r="C460" s="1" t="s">
        <v>6</v>
      </c>
      <c r="D460" s="1" t="s">
        <v>1532</v>
      </c>
      <c r="E460" s="1" t="s">
        <v>850</v>
      </c>
      <c r="F460" s="2">
        <v>33951.0</v>
      </c>
      <c r="H460" s="1" t="s">
        <v>1533</v>
      </c>
      <c r="I460" s="3" t="str">
        <f>+44 341 343-1313</f>
        <v>#ERROR!</v>
      </c>
      <c r="J460" s="1" t="s">
        <v>443</v>
      </c>
      <c r="L460" s="1">
        <v>307.0</v>
      </c>
      <c r="M460" s="1">
        <v>10.0</v>
      </c>
      <c r="N460" s="3" t="str">
        <f>+44 341 343-1313</f>
        <v>#ERROR!</v>
      </c>
    </row>
    <row r="461">
      <c r="A461" s="1">
        <v>465.0</v>
      </c>
      <c r="B461" s="1">
        <v>2.0847279E7</v>
      </c>
      <c r="C461" s="1" t="s">
        <v>7</v>
      </c>
      <c r="D461" s="1" t="s">
        <v>264</v>
      </c>
      <c r="E461" s="1" t="s">
        <v>1534</v>
      </c>
      <c r="F461" s="2">
        <v>25328.0</v>
      </c>
      <c r="H461" s="1" t="s">
        <v>1535</v>
      </c>
      <c r="I461" s="3" t="str">
        <f>+44 341 696-9943</f>
        <v>#ERROR!</v>
      </c>
      <c r="J461" s="1" t="s">
        <v>237</v>
      </c>
      <c r="L461" s="1">
        <v>270.0</v>
      </c>
      <c r="M461" s="1">
        <v>10.0</v>
      </c>
      <c r="N461" s="3" t="str">
        <f>+44 341 696-9943</f>
        <v>#ERROR!</v>
      </c>
    </row>
    <row r="462">
      <c r="A462" s="1">
        <v>466.0</v>
      </c>
      <c r="B462" s="1">
        <v>1.7662323E7</v>
      </c>
      <c r="C462" s="1" t="s">
        <v>6</v>
      </c>
      <c r="D462" s="1" t="s">
        <v>286</v>
      </c>
      <c r="E462" s="1" t="s">
        <v>1536</v>
      </c>
      <c r="F462" s="2">
        <v>24105.0</v>
      </c>
      <c r="G462" s="1" t="s">
        <v>435</v>
      </c>
      <c r="H462" s="1" t="s">
        <v>1537</v>
      </c>
      <c r="I462" s="3" t="str">
        <f>+44 341 411-3089</f>
        <v>#ERROR!</v>
      </c>
      <c r="J462" s="1" t="s">
        <v>183</v>
      </c>
      <c r="L462" s="1">
        <v>270.0</v>
      </c>
      <c r="M462" s="1">
        <v>10.0</v>
      </c>
      <c r="N462" s="3" t="str">
        <f>+44 341 411-3089</f>
        <v>#ERROR!</v>
      </c>
    </row>
    <row r="463">
      <c r="A463" s="1">
        <v>467.0</v>
      </c>
      <c r="B463" s="1">
        <v>3.0096305E7</v>
      </c>
      <c r="C463" s="1" t="s">
        <v>6</v>
      </c>
      <c r="D463" s="1" t="s">
        <v>1538</v>
      </c>
      <c r="E463" s="1" t="s">
        <v>534</v>
      </c>
      <c r="F463" s="2">
        <v>30232.0</v>
      </c>
      <c r="G463" s="1" t="s">
        <v>202</v>
      </c>
      <c r="H463" s="1" t="s">
        <v>433</v>
      </c>
      <c r="I463" s="3" t="str">
        <f>+44 341 343-3433</f>
        <v>#ERROR!</v>
      </c>
      <c r="J463" s="1" t="s">
        <v>1539</v>
      </c>
      <c r="L463" s="1">
        <v>307.0</v>
      </c>
      <c r="M463" s="1">
        <v>10.0</v>
      </c>
      <c r="N463" s="3" t="str">
        <f>+44 341 343-3433</f>
        <v>#ERROR!</v>
      </c>
    </row>
    <row r="464">
      <c r="A464" s="1">
        <v>468.0</v>
      </c>
      <c r="B464" s="1">
        <v>1.9201428E7</v>
      </c>
      <c r="C464" s="1" t="s">
        <v>6</v>
      </c>
      <c r="D464" s="1" t="s">
        <v>1540</v>
      </c>
      <c r="E464" s="1" t="s">
        <v>1474</v>
      </c>
      <c r="F464" s="2">
        <v>30813.0</v>
      </c>
      <c r="H464" s="1" t="s">
        <v>1541</v>
      </c>
      <c r="I464" s="3" t="str">
        <f>+44 341 334-3039</f>
        <v>#ERROR!</v>
      </c>
      <c r="J464" s="1" t="s">
        <v>277</v>
      </c>
      <c r="L464" s="1">
        <v>270.0</v>
      </c>
      <c r="M464" s="1">
        <v>10.0</v>
      </c>
      <c r="N464" s="3" t="str">
        <f>+44 341 334-3039</f>
        <v>#ERROR!</v>
      </c>
    </row>
    <row r="465">
      <c r="A465" s="1">
        <v>469.0</v>
      </c>
      <c r="B465" s="1">
        <v>3.5959826E7</v>
      </c>
      <c r="C465" s="1" t="s">
        <v>7</v>
      </c>
      <c r="D465" s="1" t="s">
        <v>159</v>
      </c>
      <c r="E465" s="1" t="s">
        <v>1542</v>
      </c>
      <c r="F465" s="2">
        <v>33071.0</v>
      </c>
      <c r="H465" s="1" t="s">
        <v>1543</v>
      </c>
      <c r="I465" s="3" t="str">
        <f>+44 341 303-0300</f>
        <v>#ERROR!</v>
      </c>
      <c r="J465" s="1" t="s">
        <v>229</v>
      </c>
      <c r="L465" s="1">
        <v>270.0</v>
      </c>
      <c r="M465" s="1">
        <v>10.0</v>
      </c>
      <c r="N465" s="3" t="str">
        <f>+44 341 303-0300</f>
        <v>#ERROR!</v>
      </c>
    </row>
    <row r="466">
      <c r="A466" s="1">
        <v>470.0</v>
      </c>
      <c r="B466" s="1">
        <v>3.7235433E7</v>
      </c>
      <c r="C466" s="1" t="s">
        <v>7</v>
      </c>
      <c r="D466" s="1" t="s">
        <v>1544</v>
      </c>
      <c r="E466" s="1" t="s">
        <v>1545</v>
      </c>
      <c r="F466" s="2">
        <v>32907.0</v>
      </c>
      <c r="H466" s="1" t="s">
        <v>1546</v>
      </c>
      <c r="I466" s="3" t="str">
        <f>+44 341 469-3060</f>
        <v>#ERROR!</v>
      </c>
      <c r="J466" s="1" t="s">
        <v>623</v>
      </c>
      <c r="L466" s="1">
        <v>270.0</v>
      </c>
      <c r="M466" s="1">
        <v>10.0</v>
      </c>
      <c r="N466" s="3" t="str">
        <f>+44 341 469-3060</f>
        <v>#ERROR!</v>
      </c>
    </row>
    <row r="467">
      <c r="A467" s="1">
        <v>471.0</v>
      </c>
      <c r="B467" s="1">
        <v>1.4742994E7</v>
      </c>
      <c r="C467" s="1" t="s">
        <v>6</v>
      </c>
      <c r="D467" s="1" t="s">
        <v>1547</v>
      </c>
      <c r="E467" s="1" t="s">
        <v>1548</v>
      </c>
      <c r="F467" s="2">
        <v>22731.0</v>
      </c>
      <c r="H467" s="1" t="s">
        <v>1549</v>
      </c>
      <c r="I467" s="3" t="str">
        <f>+44 341 400-8491</f>
        <v>#ERROR!</v>
      </c>
      <c r="J467" s="1" t="s">
        <v>244</v>
      </c>
      <c r="L467" s="1">
        <v>270.0</v>
      </c>
      <c r="M467" s="1">
        <v>10.0</v>
      </c>
      <c r="N467" s="3" t="str">
        <f>+44 341 400-8491</f>
        <v>#ERROR!</v>
      </c>
    </row>
    <row r="468">
      <c r="A468" s="1">
        <v>472.0</v>
      </c>
      <c r="B468" s="1">
        <v>1.8876296E7</v>
      </c>
      <c r="C468" s="1" t="s">
        <v>6</v>
      </c>
      <c r="D468" s="1" t="s">
        <v>1205</v>
      </c>
      <c r="E468" s="1" t="s">
        <v>1550</v>
      </c>
      <c r="F468" s="2">
        <v>24610.0</v>
      </c>
      <c r="H468" s="1" t="s">
        <v>1551</v>
      </c>
      <c r="I468" s="3" t="str">
        <f>+44 3463 49-3919</f>
        <v>#ERROR!</v>
      </c>
      <c r="J468" s="1" t="s">
        <v>168</v>
      </c>
      <c r="L468" s="1">
        <v>236.0</v>
      </c>
      <c r="M468" s="1">
        <v>10.0</v>
      </c>
      <c r="N468" s="3" t="str">
        <f>+44 3463 49-3919</f>
        <v>#ERROR!</v>
      </c>
    </row>
    <row r="469">
      <c r="A469" s="1">
        <v>473.0</v>
      </c>
      <c r="B469" s="1">
        <v>3.6299909E7</v>
      </c>
      <c r="C469" s="1" t="s">
        <v>6</v>
      </c>
      <c r="D469" s="1" t="s">
        <v>562</v>
      </c>
      <c r="E469" s="1" t="s">
        <v>1552</v>
      </c>
      <c r="F469" s="2">
        <v>33486.0</v>
      </c>
      <c r="G469" s="1" t="s">
        <v>1553</v>
      </c>
      <c r="H469" s="1" t="s">
        <v>1554</v>
      </c>
      <c r="I469" s="3" t="str">
        <f>+44 341 394-0146</f>
        <v>#ERROR!</v>
      </c>
      <c r="J469" s="1" t="s">
        <v>1096</v>
      </c>
      <c r="L469" s="1">
        <v>307.0</v>
      </c>
      <c r="M469" s="1">
        <v>10.0</v>
      </c>
      <c r="N469" s="3" t="str">
        <f>+44 341 394-0146</f>
        <v>#ERROR!</v>
      </c>
    </row>
    <row r="470">
      <c r="A470" s="1">
        <v>474.0</v>
      </c>
      <c r="B470" s="1">
        <v>2.4308868E7</v>
      </c>
      <c r="C470" s="1" t="s">
        <v>6</v>
      </c>
      <c r="D470" s="1" t="s">
        <v>1555</v>
      </c>
      <c r="E470" s="1" t="s">
        <v>1556</v>
      </c>
      <c r="F470" s="2">
        <v>27347.0</v>
      </c>
      <c r="G470" s="1" t="s">
        <v>1553</v>
      </c>
      <c r="H470" s="1" t="s">
        <v>1557</v>
      </c>
      <c r="I470" s="3" t="str">
        <f>+44 341 334-3938</f>
        <v>#ERROR!</v>
      </c>
      <c r="J470" s="1" t="s">
        <v>1558</v>
      </c>
      <c r="L470" s="1">
        <v>307.0</v>
      </c>
      <c r="M470" s="1">
        <v>10.0</v>
      </c>
      <c r="N470" s="3" t="str">
        <f>+44 341 334-3938</f>
        <v>#ERROR!</v>
      </c>
    </row>
    <row r="471">
      <c r="A471" s="1">
        <v>475.0</v>
      </c>
      <c r="B471" s="1">
        <v>1.877502E7</v>
      </c>
      <c r="C471" s="1" t="s">
        <v>7</v>
      </c>
      <c r="D471" s="1" t="s">
        <v>1559</v>
      </c>
      <c r="E471" s="1" t="s">
        <v>1560</v>
      </c>
      <c r="F471" s="2">
        <v>24502.0</v>
      </c>
      <c r="H471" s="1" t="s">
        <v>1561</v>
      </c>
      <c r="I471" s="3" t="str">
        <f>+44 341 349-1904</f>
        <v>#ERROR!</v>
      </c>
      <c r="J471" s="1" t="s">
        <v>1562</v>
      </c>
      <c r="L471" s="1">
        <v>270.0</v>
      </c>
      <c r="M471" s="1">
        <v>10.0</v>
      </c>
      <c r="N471" s="3" t="str">
        <f>+44 341 349-1904</f>
        <v>#ERROR!</v>
      </c>
    </row>
    <row r="472">
      <c r="A472" s="1">
        <v>476.0</v>
      </c>
      <c r="B472" s="1">
        <v>3.2653639E7</v>
      </c>
      <c r="C472" s="1" t="s">
        <v>6</v>
      </c>
      <c r="D472" s="1" t="s">
        <v>1563</v>
      </c>
      <c r="E472" s="1" t="s">
        <v>1564</v>
      </c>
      <c r="F472" s="2">
        <v>31651.0</v>
      </c>
      <c r="G472" s="1" t="s">
        <v>1553</v>
      </c>
      <c r="H472" s="1" t="s">
        <v>1565</v>
      </c>
      <c r="I472" s="3" t="str">
        <f>+44 341 664-0093</f>
        <v>#ERROR!</v>
      </c>
      <c r="J472" s="1" t="s">
        <v>924</v>
      </c>
      <c r="L472" s="1">
        <v>307.0</v>
      </c>
      <c r="M472" s="1">
        <v>10.0</v>
      </c>
      <c r="N472" s="3" t="str">
        <f>+44 341 664-0093</f>
        <v>#ERROR!</v>
      </c>
    </row>
    <row r="473">
      <c r="A473" s="1">
        <v>477.0</v>
      </c>
      <c r="B473" s="1">
        <v>3.5660799E7</v>
      </c>
      <c r="C473" s="1" t="s">
        <v>7</v>
      </c>
      <c r="D473" s="1" t="s">
        <v>1566</v>
      </c>
      <c r="E473" s="1" t="s">
        <v>434</v>
      </c>
      <c r="F473" s="2">
        <v>33096.0</v>
      </c>
      <c r="G473" s="1" t="s">
        <v>1567</v>
      </c>
      <c r="H473" s="1" t="s">
        <v>1568</v>
      </c>
      <c r="I473" s="3" t="str">
        <f>+44 341 344-9390</f>
        <v>#ERROR!</v>
      </c>
      <c r="J473" s="1" t="s">
        <v>202</v>
      </c>
      <c r="L473" s="1">
        <v>270.0</v>
      </c>
      <c r="M473" s="1">
        <v>10.0</v>
      </c>
      <c r="N473" s="3" t="str">
        <f>+44 341 344-9390</f>
        <v>#ERROR!</v>
      </c>
    </row>
    <row r="474">
      <c r="A474" s="1">
        <v>478.0</v>
      </c>
      <c r="B474" s="1">
        <v>2.2372172E7</v>
      </c>
      <c r="C474" s="1" t="s">
        <v>7</v>
      </c>
      <c r="D474" s="1" t="s">
        <v>230</v>
      </c>
      <c r="E474" s="1" t="s">
        <v>1569</v>
      </c>
      <c r="F474" s="2">
        <v>37049.0</v>
      </c>
      <c r="G474" s="1" t="s">
        <v>1570</v>
      </c>
      <c r="H474" s="1" t="s">
        <v>667</v>
      </c>
      <c r="I474" s="3" t="str">
        <f>+44 341 446-4008</f>
        <v>#ERROR!</v>
      </c>
      <c r="J474" s="1" t="s">
        <v>1558</v>
      </c>
      <c r="L474" s="1">
        <v>270.0</v>
      </c>
      <c r="M474" s="1">
        <v>10.0</v>
      </c>
      <c r="N474" s="3" t="str">
        <f>+44 341 446-4008</f>
        <v>#ERROR!</v>
      </c>
    </row>
    <row r="475">
      <c r="A475" s="1">
        <v>479.0</v>
      </c>
      <c r="B475" s="1">
        <v>2.3003824E7</v>
      </c>
      <c r="C475" s="1" t="s">
        <v>6</v>
      </c>
      <c r="D475" s="1" t="s">
        <v>1571</v>
      </c>
      <c r="E475" s="1" t="s">
        <v>1572</v>
      </c>
      <c r="F475" s="2">
        <v>26279.0</v>
      </c>
      <c r="G475" s="1" t="s">
        <v>202</v>
      </c>
      <c r="H475" s="1" t="s">
        <v>1573</v>
      </c>
      <c r="I475" s="3" t="str">
        <f>+44 341 398-6100</f>
        <v>#ERROR!</v>
      </c>
      <c r="J475" s="1" t="s">
        <v>525</v>
      </c>
      <c r="L475" s="1">
        <v>270.0</v>
      </c>
      <c r="M475" s="1">
        <v>10.0</v>
      </c>
      <c r="N475" s="3" t="str">
        <f>+44 341 398-6100</f>
        <v>#ERROR!</v>
      </c>
    </row>
    <row r="476">
      <c r="A476" s="1">
        <v>480.0</v>
      </c>
      <c r="B476" s="1">
        <v>2.734512E7</v>
      </c>
      <c r="C476" s="1" t="s">
        <v>7</v>
      </c>
      <c r="D476" s="1" t="s">
        <v>1574</v>
      </c>
      <c r="E476" s="1" t="s">
        <v>1575</v>
      </c>
      <c r="F476" s="2">
        <v>28973.0</v>
      </c>
      <c r="H476" s="1" t="s">
        <v>1576</v>
      </c>
      <c r="I476" s="3" t="str">
        <f>+44 3464 44-0684</f>
        <v>#ERROR!</v>
      </c>
      <c r="J476" s="1" t="s">
        <v>383</v>
      </c>
      <c r="L476" s="1">
        <v>343.0</v>
      </c>
      <c r="M476" s="1">
        <v>10.0</v>
      </c>
      <c r="N476" s="3" t="str">
        <f>+44 3464 44-0684</f>
        <v>#ERROR!</v>
      </c>
    </row>
    <row r="477">
      <c r="A477" s="1">
        <v>481.0</v>
      </c>
      <c r="B477" s="1">
        <v>2.9184925E7</v>
      </c>
      <c r="C477" s="1" t="s">
        <v>7</v>
      </c>
      <c r="D477" s="1" t="s">
        <v>155</v>
      </c>
      <c r="E477" s="1" t="s">
        <v>1520</v>
      </c>
      <c r="F477" s="2">
        <v>29749.0</v>
      </c>
      <c r="H477" s="1" t="s">
        <v>634</v>
      </c>
      <c r="I477" s="3" t="str">
        <f>+44 341 481-1099</f>
        <v>#ERROR!</v>
      </c>
      <c r="J477" s="1" t="s">
        <v>1577</v>
      </c>
      <c r="L477" s="1">
        <v>270.0</v>
      </c>
      <c r="M477" s="1">
        <v>10.0</v>
      </c>
      <c r="N477" s="3" t="str">
        <f>+44 341 481-1099</f>
        <v>#ERROR!</v>
      </c>
    </row>
    <row r="478">
      <c r="A478" s="1">
        <v>482.0</v>
      </c>
      <c r="B478" s="1">
        <v>2.4152755E7</v>
      </c>
      <c r="C478" s="1" t="s">
        <v>7</v>
      </c>
      <c r="D478" s="1" t="s">
        <v>1140</v>
      </c>
      <c r="E478" s="1" t="s">
        <v>1578</v>
      </c>
      <c r="F478" s="2">
        <v>27402.0</v>
      </c>
      <c r="H478" s="1" t="s">
        <v>1532</v>
      </c>
      <c r="I478" s="3" t="str">
        <f>+44 341 334-3411</f>
        <v>#ERROR!</v>
      </c>
      <c r="J478" s="1" t="s">
        <v>183</v>
      </c>
      <c r="L478" s="1">
        <v>270.0</v>
      </c>
      <c r="M478" s="1">
        <v>10.0</v>
      </c>
      <c r="N478" s="3" t="str">
        <f>+44 341 334-3411</f>
        <v>#ERROR!</v>
      </c>
    </row>
    <row r="479">
      <c r="A479" s="1">
        <v>483.0</v>
      </c>
      <c r="B479" s="1">
        <v>3.0220661E7</v>
      </c>
      <c r="C479" s="1" t="s">
        <v>6</v>
      </c>
      <c r="D479" s="1" t="s">
        <v>348</v>
      </c>
      <c r="E479" s="1" t="s">
        <v>1579</v>
      </c>
      <c r="F479" s="2">
        <v>30407.0</v>
      </c>
      <c r="H479" s="1" t="s">
        <v>1580</v>
      </c>
      <c r="I479" s="3" t="str">
        <f>+44 3491 68-9038</f>
        <v>#ERROR!</v>
      </c>
      <c r="J479" s="1" t="s">
        <v>1117</v>
      </c>
      <c r="L479" s="1">
        <v>346.0</v>
      </c>
      <c r="M479" s="1">
        <v>10.0</v>
      </c>
      <c r="N479" s="3" t="str">
        <f>+44 3491 68-9038</f>
        <v>#ERROR!</v>
      </c>
    </row>
    <row r="480">
      <c r="A480" s="1">
        <v>484.0</v>
      </c>
      <c r="B480" s="1">
        <v>3.6965314E7</v>
      </c>
      <c r="C480" s="1" t="s">
        <v>7</v>
      </c>
      <c r="D480" s="1" t="s">
        <v>260</v>
      </c>
      <c r="E480" s="1" t="s">
        <v>1581</v>
      </c>
      <c r="F480" s="2">
        <v>33602.0</v>
      </c>
      <c r="H480" s="1" t="s">
        <v>271</v>
      </c>
      <c r="I480" s="3" t="str">
        <f>+44 341 684-3814</f>
        <v>#ERROR!</v>
      </c>
      <c r="J480" s="1" t="s">
        <v>1467</v>
      </c>
      <c r="L480" s="1">
        <v>270.0</v>
      </c>
      <c r="M480" s="1">
        <v>10.0</v>
      </c>
      <c r="N480" s="3" t="str">
        <f>+44 341 684-3814</f>
        <v>#ERROR!</v>
      </c>
    </row>
    <row r="481">
      <c r="A481" s="1">
        <v>485.0</v>
      </c>
      <c r="B481" s="1">
        <v>1.8593341E7</v>
      </c>
      <c r="C481" s="1" t="s">
        <v>7</v>
      </c>
      <c r="D481" s="1" t="s">
        <v>1582</v>
      </c>
      <c r="E481" s="1" t="s">
        <v>1583</v>
      </c>
      <c r="F481" s="2">
        <v>24601.0</v>
      </c>
      <c r="H481" s="1" t="s">
        <v>1584</v>
      </c>
      <c r="I481" s="3" t="str">
        <f>+44 341 690-9989</f>
        <v>#ERROR!</v>
      </c>
      <c r="J481" s="1" t="s">
        <v>1585</v>
      </c>
      <c r="L481" s="1">
        <v>270.0</v>
      </c>
      <c r="M481" s="1">
        <v>10.0</v>
      </c>
      <c r="N481" s="3" t="str">
        <f>+44 341 690-9989</f>
        <v>#ERROR!</v>
      </c>
    </row>
    <row r="482">
      <c r="A482" s="1">
        <v>486.0</v>
      </c>
      <c r="B482" s="1">
        <v>2.2118496E7</v>
      </c>
      <c r="C482" s="1" t="s">
        <v>6</v>
      </c>
      <c r="D482" s="1" t="s">
        <v>549</v>
      </c>
      <c r="E482" s="1" t="s">
        <v>1586</v>
      </c>
      <c r="F482" s="2">
        <v>25897.0</v>
      </c>
      <c r="H482" s="1" t="s">
        <v>1587</v>
      </c>
      <c r="I482" s="3" t="str">
        <f>+44 341 498-3336</f>
        <v>#ERROR!</v>
      </c>
      <c r="J482" s="1" t="s">
        <v>293</v>
      </c>
      <c r="L482" s="1">
        <v>270.0</v>
      </c>
      <c r="M482" s="1">
        <v>10.0</v>
      </c>
      <c r="N482" s="3" t="str">
        <f>+44 341 498-3336</f>
        <v>#ERROR!</v>
      </c>
    </row>
    <row r="483">
      <c r="A483" s="1">
        <v>487.0</v>
      </c>
      <c r="B483" s="1">
        <v>2.8215778E7</v>
      </c>
      <c r="C483" s="1" t="s">
        <v>7</v>
      </c>
      <c r="D483" s="1" t="s">
        <v>189</v>
      </c>
      <c r="E483" s="1" t="s">
        <v>441</v>
      </c>
      <c r="F483" s="2">
        <v>29322.0</v>
      </c>
      <c r="H483" s="1" t="s">
        <v>262</v>
      </c>
      <c r="I483" s="3" t="str">
        <f>+44 341 664-8944</f>
        <v>#ERROR!</v>
      </c>
      <c r="J483" s="1" t="s">
        <v>293</v>
      </c>
      <c r="L483" s="1">
        <v>270.0</v>
      </c>
      <c r="M483" s="1">
        <v>10.0</v>
      </c>
      <c r="N483" s="3" t="str">
        <f>+44 341 664-8944</f>
        <v>#ERROR!</v>
      </c>
    </row>
    <row r="484">
      <c r="A484" s="1">
        <v>488.0</v>
      </c>
      <c r="B484" s="1">
        <v>3.6716243E7</v>
      </c>
      <c r="C484" s="1" t="s">
        <v>7</v>
      </c>
      <c r="D484" s="1" t="s">
        <v>1588</v>
      </c>
      <c r="E484" s="1" t="s">
        <v>1589</v>
      </c>
      <c r="F484" s="2">
        <v>33540.0</v>
      </c>
      <c r="H484" s="1" t="s">
        <v>949</v>
      </c>
      <c r="I484" s="3" t="str">
        <f>+44 341 393-9149</f>
        <v>#ERROR!</v>
      </c>
      <c r="J484" s="1" t="s">
        <v>168</v>
      </c>
      <c r="L484" s="1">
        <v>270.0</v>
      </c>
      <c r="M484" s="1">
        <v>10.0</v>
      </c>
      <c r="N484" s="3" t="str">
        <f>+44 341 393-9149</f>
        <v>#ERROR!</v>
      </c>
    </row>
    <row r="485">
      <c r="A485" s="1">
        <v>489.0</v>
      </c>
      <c r="B485" s="1">
        <v>2.0985358E7</v>
      </c>
      <c r="C485" s="1" t="s">
        <v>7</v>
      </c>
      <c r="D485" s="1" t="s">
        <v>132</v>
      </c>
      <c r="E485" s="1" t="s">
        <v>1590</v>
      </c>
      <c r="F485" s="2">
        <v>24959.0</v>
      </c>
      <c r="G485" s="1" t="s">
        <v>1591</v>
      </c>
      <c r="H485" s="1" t="s">
        <v>1592</v>
      </c>
      <c r="I485" s="3" t="str">
        <f>+44 341 693-8669</f>
        <v>#ERROR!</v>
      </c>
      <c r="J485" s="1" t="s">
        <v>1593</v>
      </c>
      <c r="L485" s="1">
        <v>270.0</v>
      </c>
      <c r="M485" s="1">
        <v>10.0</v>
      </c>
      <c r="N485" s="3" t="str">
        <f>+44 341 693-8669</f>
        <v>#ERROR!</v>
      </c>
    </row>
    <row r="486">
      <c r="A486" s="1">
        <v>490.0</v>
      </c>
      <c r="B486" s="1">
        <v>3.2936344E7</v>
      </c>
      <c r="C486" s="1" t="s">
        <v>6</v>
      </c>
      <c r="D486" s="1" t="s">
        <v>124</v>
      </c>
      <c r="E486" s="1" t="s">
        <v>1425</v>
      </c>
      <c r="F486" s="2">
        <v>31580.0</v>
      </c>
      <c r="G486" s="1" t="s">
        <v>1594</v>
      </c>
      <c r="H486" s="1" t="s">
        <v>1595</v>
      </c>
      <c r="I486" s="3" t="str">
        <f>+44 341 491-4904</f>
        <v>#ERROR!</v>
      </c>
      <c r="J486" s="1" t="s">
        <v>1596</v>
      </c>
      <c r="L486" s="1">
        <v>307.0</v>
      </c>
      <c r="M486" s="1">
        <v>10.0</v>
      </c>
      <c r="N486" s="3" t="str">
        <f>+44 341 491-4904</f>
        <v>#ERROR!</v>
      </c>
    </row>
    <row r="487">
      <c r="A487" s="1">
        <v>491.0</v>
      </c>
      <c r="B487" s="1">
        <v>3.2542009E7</v>
      </c>
      <c r="C487" s="1" t="s">
        <v>7</v>
      </c>
      <c r="D487" s="1" t="s">
        <v>1597</v>
      </c>
      <c r="E487" s="1" t="s">
        <v>507</v>
      </c>
      <c r="F487" s="2">
        <v>31582.0</v>
      </c>
      <c r="H487" s="1" t="s">
        <v>396</v>
      </c>
      <c r="I487" s="3" t="str">
        <f>+44 341 619-8983</f>
        <v>#ERROR!</v>
      </c>
      <c r="J487" s="1" t="s">
        <v>403</v>
      </c>
      <c r="L487" s="1">
        <v>270.0</v>
      </c>
      <c r="M487" s="1">
        <v>10.0</v>
      </c>
      <c r="N487" s="3" t="str">
        <f>+44 341 619-8983</f>
        <v>#ERROR!</v>
      </c>
    </row>
    <row r="488">
      <c r="A488" s="1">
        <v>492.0</v>
      </c>
      <c r="B488" s="1">
        <v>3.476091E7</v>
      </c>
      <c r="C488" s="1" t="s">
        <v>7</v>
      </c>
      <c r="D488" s="1" t="s">
        <v>1598</v>
      </c>
      <c r="E488" s="1" t="s">
        <v>1599</v>
      </c>
      <c r="F488" s="2">
        <v>32813.0</v>
      </c>
      <c r="H488" s="1" t="s">
        <v>1600</v>
      </c>
      <c r="I488" s="3" t="str">
        <f>+44 3493 44-8119</f>
        <v>#ERROR!</v>
      </c>
      <c r="J488" s="1" t="s">
        <v>1601</v>
      </c>
      <c r="L488" s="1">
        <v>270.0</v>
      </c>
      <c r="M488" s="1">
        <v>10.0</v>
      </c>
      <c r="N488" s="3" t="str">
        <f>+44 3493 44-8119</f>
        <v>#ERROR!</v>
      </c>
    </row>
    <row r="489">
      <c r="A489" s="1">
        <v>493.0</v>
      </c>
      <c r="B489" s="1">
        <v>4.2864829E7</v>
      </c>
      <c r="C489" s="1" t="s">
        <v>7</v>
      </c>
      <c r="D489" s="1" t="s">
        <v>641</v>
      </c>
      <c r="E489" s="1" t="s">
        <v>1602</v>
      </c>
      <c r="F489" s="2">
        <v>36663.0</v>
      </c>
      <c r="H489" s="1" t="s">
        <v>1453</v>
      </c>
      <c r="I489" s="3" t="str">
        <f>+44 341 613-0983</f>
        <v>#ERROR!</v>
      </c>
      <c r="J489" s="1" t="s">
        <v>1603</v>
      </c>
      <c r="L489" s="1">
        <v>270.0</v>
      </c>
      <c r="M489" s="1">
        <v>10.0</v>
      </c>
      <c r="N489" s="3" t="str">
        <f>+44 341 613-0983</f>
        <v>#ERROR!</v>
      </c>
    </row>
    <row r="490">
      <c r="A490" s="1">
        <v>494.0</v>
      </c>
      <c r="B490" s="1">
        <v>2.1567037E7</v>
      </c>
      <c r="C490" s="1" t="s">
        <v>6</v>
      </c>
      <c r="D490" s="1" t="s">
        <v>1604</v>
      </c>
      <c r="E490" s="1" t="s">
        <v>1605</v>
      </c>
      <c r="F490" s="2">
        <v>25560.0</v>
      </c>
      <c r="H490" s="1" t="s">
        <v>1606</v>
      </c>
      <c r="I490" s="3" t="str">
        <f>+44 343 433-8818</f>
        <v>#ERROR!</v>
      </c>
      <c r="J490" s="1" t="s">
        <v>168</v>
      </c>
      <c r="L490" s="1">
        <v>251.0</v>
      </c>
      <c r="M490" s="1">
        <v>10.0</v>
      </c>
      <c r="N490" s="3" t="str">
        <f>+44 343 433-8818</f>
        <v>#ERROR!</v>
      </c>
    </row>
    <row r="491">
      <c r="A491" s="1">
        <v>495.0</v>
      </c>
      <c r="B491" s="1">
        <v>3.0163404E7</v>
      </c>
      <c r="C491" s="1" t="s">
        <v>7</v>
      </c>
      <c r="D491" s="1" t="s">
        <v>1239</v>
      </c>
      <c r="E491" s="1" t="s">
        <v>1607</v>
      </c>
      <c r="F491" s="2">
        <v>30282.0</v>
      </c>
      <c r="H491" s="1" t="s">
        <v>314</v>
      </c>
      <c r="I491" s="3" t="str">
        <f>+44 341 614-3111</f>
        <v>#ERROR!</v>
      </c>
      <c r="J491" s="1" t="s">
        <v>199</v>
      </c>
      <c r="L491" s="1">
        <v>270.0</v>
      </c>
      <c r="M491" s="1">
        <v>10.0</v>
      </c>
      <c r="N491" s="3" t="str">
        <f>+44 341 614-3111</f>
        <v>#ERROR!</v>
      </c>
    </row>
    <row r="492">
      <c r="A492" s="1">
        <v>496.0</v>
      </c>
      <c r="B492" s="1">
        <v>1.7737166E7</v>
      </c>
      <c r="C492" s="1" t="s">
        <v>7</v>
      </c>
      <c r="D492" s="1" t="s">
        <v>262</v>
      </c>
      <c r="E492" s="1" t="s">
        <v>1608</v>
      </c>
      <c r="F492" s="2">
        <v>23837.0</v>
      </c>
      <c r="H492" s="1" t="s">
        <v>1609</v>
      </c>
      <c r="I492" s="3" t="str">
        <f>+44 11 4414-3499</f>
        <v>#ERROR!</v>
      </c>
      <c r="J492" s="1" t="s">
        <v>1610</v>
      </c>
      <c r="L492" s="1">
        <v>215.0</v>
      </c>
      <c r="M492" s="1">
        <v>10.0</v>
      </c>
      <c r="N492" s="3" t="str">
        <f>+44 11 4414-3499</f>
        <v>#ERROR!</v>
      </c>
    </row>
    <row r="493">
      <c r="A493" s="1">
        <v>497.0</v>
      </c>
      <c r="B493" s="1">
        <v>2.6140085E7</v>
      </c>
      <c r="C493" s="1" t="s">
        <v>7</v>
      </c>
      <c r="D493" s="1" t="s">
        <v>1611</v>
      </c>
      <c r="E493" s="1" t="s">
        <v>1612</v>
      </c>
      <c r="F493" s="2">
        <v>28268.0</v>
      </c>
      <c r="G493" s="1" t="s">
        <v>1613</v>
      </c>
      <c r="H493" s="1" t="s">
        <v>932</v>
      </c>
      <c r="I493" s="3" t="str">
        <f>+44 341 483-4166</f>
        <v>#ERROR!</v>
      </c>
      <c r="J493" s="1" t="s">
        <v>1614</v>
      </c>
      <c r="L493" s="1">
        <v>270.0</v>
      </c>
      <c r="M493" s="1">
        <v>10.0</v>
      </c>
      <c r="N493" s="3" t="str">
        <f>+44 341 483-4166</f>
        <v>#ERROR!</v>
      </c>
    </row>
    <row r="494">
      <c r="A494" s="1">
        <v>498.0</v>
      </c>
      <c r="B494" s="1">
        <v>2.730421E7</v>
      </c>
      <c r="C494" s="1" t="s">
        <v>6</v>
      </c>
      <c r="D494" s="1" t="s">
        <v>1066</v>
      </c>
      <c r="E494" s="1" t="s">
        <v>1615</v>
      </c>
      <c r="F494" s="2">
        <v>29298.0</v>
      </c>
      <c r="G494" s="1" t="s">
        <v>1616</v>
      </c>
      <c r="H494" s="1" t="s">
        <v>243</v>
      </c>
      <c r="I494" s="3" t="str">
        <f>+44 341 344-0313</f>
        <v>#ERROR!</v>
      </c>
      <c r="J494" s="1" t="s">
        <v>229</v>
      </c>
      <c r="L494" s="1">
        <v>270.0</v>
      </c>
      <c r="M494" s="1">
        <v>10.0</v>
      </c>
      <c r="N494" s="3" t="str">
        <f>+44 341 344-0313</f>
        <v>#ERROR!</v>
      </c>
    </row>
    <row r="495">
      <c r="A495" s="1">
        <v>499.0</v>
      </c>
      <c r="B495" s="1">
        <v>1.8753526E7</v>
      </c>
      <c r="C495" s="1" t="s">
        <v>6</v>
      </c>
      <c r="D495" s="1" t="s">
        <v>1419</v>
      </c>
      <c r="E495" s="1" t="s">
        <v>350</v>
      </c>
      <c r="F495" s="2">
        <v>24773.0</v>
      </c>
      <c r="H495" s="1" t="s">
        <v>1617</v>
      </c>
      <c r="I495" s="3" t="str">
        <f>+44 341 308-9310</f>
        <v>#ERROR!</v>
      </c>
      <c r="J495" s="1" t="s">
        <v>407</v>
      </c>
      <c r="L495" s="1">
        <v>270.0</v>
      </c>
      <c r="M495" s="1">
        <v>10.0</v>
      </c>
      <c r="N495" s="3" t="str">
        <f>+44 341 308-9310</f>
        <v>#ERROR!</v>
      </c>
    </row>
    <row r="496">
      <c r="A496" s="1">
        <v>500.0</v>
      </c>
      <c r="B496" s="1">
        <v>2.2959184E7</v>
      </c>
      <c r="C496" s="1" t="s">
        <v>7</v>
      </c>
      <c r="D496" s="1" t="s">
        <v>1618</v>
      </c>
      <c r="E496" s="1" t="s">
        <v>1619</v>
      </c>
      <c r="F496" s="2">
        <v>26388.0</v>
      </c>
      <c r="H496" s="1" t="s">
        <v>1620</v>
      </c>
      <c r="I496" s="3" t="str">
        <f>+44 341 393-9644</f>
        <v>#ERROR!</v>
      </c>
      <c r="J496" s="1" t="s">
        <v>1621</v>
      </c>
      <c r="L496" s="1">
        <v>270.0</v>
      </c>
      <c r="M496" s="1">
        <v>10.0</v>
      </c>
      <c r="N496" s="3" t="str">
        <f>+44 341 393-9644</f>
        <v>#ERROR!</v>
      </c>
    </row>
    <row r="497">
      <c r="A497" s="1">
        <v>501.0</v>
      </c>
      <c r="B497" s="1">
        <v>2.9580371E7</v>
      </c>
      <c r="C497" s="1" t="s">
        <v>7</v>
      </c>
      <c r="D497" s="1" t="s">
        <v>1035</v>
      </c>
      <c r="E497" s="1" t="s">
        <v>1622</v>
      </c>
      <c r="F497" s="2">
        <v>29864.0</v>
      </c>
      <c r="H497" s="1" t="s">
        <v>1455</v>
      </c>
      <c r="I497" s="3" t="str">
        <f>+44 341 389-9483</f>
        <v>#ERROR!</v>
      </c>
      <c r="J497" s="1" t="s">
        <v>1623</v>
      </c>
      <c r="L497" s="1">
        <v>270.0</v>
      </c>
      <c r="M497" s="1">
        <v>10.0</v>
      </c>
      <c r="N497" s="3" t="str">
        <f>+44 341 389-9483</f>
        <v>#ERROR!</v>
      </c>
    </row>
    <row r="498">
      <c r="A498" s="1">
        <v>502.0</v>
      </c>
      <c r="B498" s="1">
        <v>1.1874414E7</v>
      </c>
      <c r="C498" s="1" t="s">
        <v>6</v>
      </c>
      <c r="D498" s="1" t="s">
        <v>1046</v>
      </c>
      <c r="E498" s="1" t="s">
        <v>1624</v>
      </c>
      <c r="F498" s="2">
        <v>20117.0</v>
      </c>
      <c r="H498" s="1" t="s">
        <v>1625</v>
      </c>
      <c r="I498" s="3" t="str">
        <f>+44 3499 60-1913</f>
        <v>#ERROR!</v>
      </c>
      <c r="J498" s="1" t="s">
        <v>623</v>
      </c>
      <c r="L498" s="1">
        <v>285.0</v>
      </c>
      <c r="M498" s="1">
        <v>10.0</v>
      </c>
      <c r="N498" s="3" t="str">
        <f>+44 3499 60-1913</f>
        <v>#ERROR!</v>
      </c>
    </row>
    <row r="499">
      <c r="A499" s="1">
        <v>503.0</v>
      </c>
      <c r="B499" s="1">
        <v>1.8520723E7</v>
      </c>
      <c r="C499" s="1" t="s">
        <v>6</v>
      </c>
      <c r="D499" s="1" t="s">
        <v>1626</v>
      </c>
      <c r="E499" s="1" t="s">
        <v>1627</v>
      </c>
      <c r="F499" s="2">
        <v>24679.0</v>
      </c>
      <c r="G499" s="1" t="s">
        <v>186</v>
      </c>
      <c r="H499" s="1" t="s">
        <v>1628</v>
      </c>
      <c r="I499" s="3" t="str">
        <f>+44 3469 49-8399</f>
        <v>#ERROR!</v>
      </c>
      <c r="J499" s="1" t="s">
        <v>1629</v>
      </c>
      <c r="L499" s="1">
        <v>270.0</v>
      </c>
      <c r="M499" s="1">
        <v>10.0</v>
      </c>
      <c r="N499" s="3" t="str">
        <f>+44 3469 49-8399</f>
        <v>#ERROR!</v>
      </c>
    </row>
    <row r="500">
      <c r="A500" s="1">
        <v>504.0</v>
      </c>
      <c r="B500" s="1">
        <v>2.7994419E7</v>
      </c>
      <c r="C500" s="1" t="s">
        <v>6</v>
      </c>
      <c r="D500" s="1" t="s">
        <v>1630</v>
      </c>
      <c r="E500" s="1" t="s">
        <v>1631</v>
      </c>
      <c r="F500" s="2">
        <v>29106.0</v>
      </c>
      <c r="G500" s="1" t="s">
        <v>1591</v>
      </c>
      <c r="H500" s="1" t="s">
        <v>1632</v>
      </c>
      <c r="I500" s="3" t="str">
        <f>+44 341 310-9484</f>
        <v>#ERROR!</v>
      </c>
      <c r="J500" s="1" t="s">
        <v>403</v>
      </c>
      <c r="L500" s="1">
        <v>270.0</v>
      </c>
      <c r="M500" s="1">
        <v>10.0</v>
      </c>
      <c r="N500" s="3" t="str">
        <f>+44 341 310-9484</f>
        <v>#ERROR!</v>
      </c>
    </row>
    <row r="501">
      <c r="A501" s="1">
        <v>505.0</v>
      </c>
      <c r="B501" s="1">
        <v>1.2106431E7</v>
      </c>
      <c r="C501" s="1" t="s">
        <v>7</v>
      </c>
      <c r="D501" s="1" t="s">
        <v>1633</v>
      </c>
      <c r="E501" s="1" t="s">
        <v>1634</v>
      </c>
      <c r="F501" s="2">
        <v>20477.0</v>
      </c>
      <c r="H501" s="1" t="s">
        <v>1635</v>
      </c>
      <c r="I501" s="3" t="str">
        <f>+44 341 383-9984</f>
        <v>#ERROR!</v>
      </c>
      <c r="J501" s="1" t="s">
        <v>623</v>
      </c>
      <c r="L501" s="1">
        <v>270.0</v>
      </c>
      <c r="M501" s="1">
        <v>10.0</v>
      </c>
      <c r="N501" s="3" t="str">
        <f>+44 341 383-9984</f>
        <v>#ERROR!</v>
      </c>
    </row>
    <row r="502">
      <c r="A502" s="1">
        <v>506.0</v>
      </c>
      <c r="B502" s="1">
        <v>3.0907054E7</v>
      </c>
      <c r="C502" s="1" t="s">
        <v>6</v>
      </c>
      <c r="D502" s="1" t="s">
        <v>1636</v>
      </c>
      <c r="E502" s="1" t="s">
        <v>1637</v>
      </c>
      <c r="F502" s="2">
        <v>30530.0</v>
      </c>
      <c r="H502" s="1" t="s">
        <v>1638</v>
      </c>
      <c r="I502" s="3" t="str">
        <f>+44 341 463-8644</f>
        <v>#ERROR!</v>
      </c>
      <c r="J502" s="1" t="s">
        <v>1639</v>
      </c>
      <c r="L502" s="1">
        <v>308.0</v>
      </c>
      <c r="M502" s="1">
        <v>10.0</v>
      </c>
      <c r="N502" s="3" t="str">
        <f>+44 341 463-8644</f>
        <v>#ERROR!</v>
      </c>
    </row>
    <row r="503">
      <c r="A503" s="1">
        <v>507.0</v>
      </c>
      <c r="B503" s="1">
        <v>1.900564E7</v>
      </c>
      <c r="C503" s="1" t="s">
        <v>6</v>
      </c>
      <c r="D503" s="1" t="s">
        <v>1640</v>
      </c>
      <c r="E503" s="1" t="s">
        <v>639</v>
      </c>
      <c r="F503" s="2">
        <v>24820.0</v>
      </c>
      <c r="G503" s="1" t="s">
        <v>1641</v>
      </c>
      <c r="H503" s="1" t="s">
        <v>1642</v>
      </c>
      <c r="I503" s="3" t="str">
        <f>+44 341 384-4994</f>
        <v>#ERROR!</v>
      </c>
      <c r="J503" s="1" t="s">
        <v>1643</v>
      </c>
      <c r="L503" s="1">
        <v>270.0</v>
      </c>
      <c r="M503" s="1">
        <v>10.0</v>
      </c>
      <c r="N503" s="3" t="str">
        <f>+44 341 384-4994</f>
        <v>#ERROR!</v>
      </c>
    </row>
    <row r="504">
      <c r="A504" s="1">
        <v>508.0</v>
      </c>
      <c r="B504" s="1">
        <v>2.8311905E7</v>
      </c>
      <c r="C504" s="1" t="s">
        <v>7</v>
      </c>
      <c r="D504" s="1" t="s">
        <v>586</v>
      </c>
      <c r="E504" s="1" t="s">
        <v>1644</v>
      </c>
      <c r="F504" s="2">
        <v>29612.0</v>
      </c>
      <c r="G504" s="1" t="s">
        <v>1645</v>
      </c>
      <c r="H504" s="1" t="s">
        <v>655</v>
      </c>
      <c r="I504" s="3" t="str">
        <f>+44 341 484-9413</f>
        <v>#ERROR!</v>
      </c>
      <c r="J504" s="1" t="s">
        <v>1646</v>
      </c>
      <c r="L504" s="1">
        <v>270.0</v>
      </c>
      <c r="M504" s="1">
        <v>10.0</v>
      </c>
      <c r="N504" s="3" t="str">
        <f>+44 341 484-9413</f>
        <v>#ERROR!</v>
      </c>
    </row>
    <row r="505">
      <c r="A505" s="1">
        <v>509.0</v>
      </c>
      <c r="B505" s="1">
        <v>6468355.0</v>
      </c>
      <c r="C505" s="1" t="s">
        <v>7</v>
      </c>
      <c r="D505" s="1" t="s">
        <v>1647</v>
      </c>
      <c r="E505" s="1" t="s">
        <v>1648</v>
      </c>
      <c r="F505" s="2">
        <v>15876.0</v>
      </c>
      <c r="H505" s="1" t="s">
        <v>1649</v>
      </c>
      <c r="I505" s="3" t="str">
        <f>+44 341 344-8303</f>
        <v>#ERROR!</v>
      </c>
      <c r="J505" s="1" t="s">
        <v>602</v>
      </c>
      <c r="L505" s="1">
        <v>270.0</v>
      </c>
      <c r="M505" s="1">
        <v>10.0</v>
      </c>
      <c r="N505" s="3" t="str">
        <f>+44 341 344-8303</f>
        <v>#ERROR!</v>
      </c>
    </row>
    <row r="506">
      <c r="A506" s="1">
        <v>510.0</v>
      </c>
      <c r="B506" s="1">
        <v>3.413868356E9</v>
      </c>
      <c r="C506" s="1" t="s">
        <v>7</v>
      </c>
      <c r="D506" s="1" t="s">
        <v>248</v>
      </c>
      <c r="E506" s="1" t="s">
        <v>1650</v>
      </c>
      <c r="F506" s="2">
        <v>30598.0</v>
      </c>
      <c r="H506" s="1" t="s">
        <v>1651</v>
      </c>
      <c r="I506" s="3" t="str">
        <f>+44 341 383-1494</f>
        <v>#ERROR!</v>
      </c>
      <c r="J506" s="1" t="s">
        <v>1652</v>
      </c>
      <c r="L506" s="1">
        <v>270.0</v>
      </c>
      <c r="M506" s="1">
        <v>10.0</v>
      </c>
      <c r="N506" s="3" t="str">
        <f>+44 341 383-1494</f>
        <v>#ERROR!</v>
      </c>
    </row>
    <row r="507">
      <c r="A507" s="1">
        <v>511.0</v>
      </c>
      <c r="B507" s="1">
        <v>2.1955848E7</v>
      </c>
      <c r="C507" s="1" t="s">
        <v>7</v>
      </c>
      <c r="D507" s="1" t="s">
        <v>1653</v>
      </c>
      <c r="E507" s="1" t="s">
        <v>1654</v>
      </c>
      <c r="F507" s="2">
        <v>25977.0</v>
      </c>
      <c r="G507" s="1" t="s">
        <v>356</v>
      </c>
      <c r="H507" s="1" t="s">
        <v>1655</v>
      </c>
      <c r="I507" s="3" t="str">
        <f>+44 341 309-1491</f>
        <v>#ERROR!</v>
      </c>
      <c r="J507" s="1" t="s">
        <v>1656</v>
      </c>
      <c r="L507" s="1">
        <v>270.0</v>
      </c>
      <c r="M507" s="1">
        <v>10.0</v>
      </c>
      <c r="N507" s="3" t="str">
        <f>+44 341 309-1491</f>
        <v>#ERROR!</v>
      </c>
    </row>
    <row r="508">
      <c r="A508" s="1">
        <v>512.0</v>
      </c>
      <c r="B508" s="1">
        <v>2.4784222E7</v>
      </c>
      <c r="C508" s="1" t="s">
        <v>6</v>
      </c>
      <c r="D508" s="1" t="s">
        <v>1205</v>
      </c>
      <c r="E508" s="1" t="s">
        <v>1657</v>
      </c>
      <c r="F508" s="2">
        <v>27493.0</v>
      </c>
      <c r="H508" s="1" t="s">
        <v>557</v>
      </c>
      <c r="I508" s="3" t="str">
        <f>+44 341 684-1003</f>
        <v>#ERROR!</v>
      </c>
      <c r="J508" s="1" t="s">
        <v>290</v>
      </c>
      <c r="L508" s="1">
        <v>329.0</v>
      </c>
      <c r="M508" s="1">
        <v>10.0</v>
      </c>
      <c r="N508" s="3" t="str">
        <f>+44 341 684-1003</f>
        <v>#ERROR!</v>
      </c>
    </row>
    <row r="509">
      <c r="A509" s="1">
        <v>513.0</v>
      </c>
      <c r="B509" s="1">
        <v>3.38744439E8</v>
      </c>
      <c r="C509" s="1" t="s">
        <v>7</v>
      </c>
      <c r="D509" s="1" t="s">
        <v>1658</v>
      </c>
      <c r="E509" s="1" t="s">
        <v>1659</v>
      </c>
      <c r="F509" s="2">
        <v>34709.0</v>
      </c>
      <c r="H509" s="1" t="s">
        <v>1660</v>
      </c>
      <c r="I509" s="3" t="str">
        <f>+44 341 313-9343</f>
        <v>#ERROR!</v>
      </c>
      <c r="J509" s="1" t="s">
        <v>290</v>
      </c>
      <c r="L509" s="1">
        <v>270.0</v>
      </c>
      <c r="M509" s="1">
        <v>10.0</v>
      </c>
      <c r="N509" s="3" t="str">
        <f>+44 341 313-9343</f>
        <v>#ERROR!</v>
      </c>
    </row>
    <row r="510">
      <c r="A510" s="1">
        <v>514.0</v>
      </c>
      <c r="B510" s="1">
        <v>2.9961554E7</v>
      </c>
      <c r="C510" s="1" t="s">
        <v>6</v>
      </c>
      <c r="D510" s="1" t="s">
        <v>1532</v>
      </c>
      <c r="E510" s="1" t="s">
        <v>1661</v>
      </c>
      <c r="F510" s="2">
        <v>30194.0</v>
      </c>
      <c r="G510" s="1" t="s">
        <v>1662</v>
      </c>
      <c r="H510" s="1" t="s">
        <v>1077</v>
      </c>
      <c r="I510" s="3" t="str">
        <f>+44 341 619-1614</f>
        <v>#ERROR!</v>
      </c>
      <c r="J510" s="1" t="s">
        <v>293</v>
      </c>
      <c r="L510" s="1">
        <v>270.0</v>
      </c>
      <c r="M510" s="1">
        <v>10.0</v>
      </c>
      <c r="N510" s="3" t="str">
        <f>+44 341 619-1614</f>
        <v>#ERROR!</v>
      </c>
    </row>
    <row r="511">
      <c r="A511" s="1">
        <v>515.0</v>
      </c>
      <c r="B511" s="1">
        <v>2.8598811E7</v>
      </c>
      <c r="C511" s="1" t="s">
        <v>7</v>
      </c>
      <c r="D511" s="1" t="s">
        <v>1663</v>
      </c>
      <c r="E511" s="1" t="s">
        <v>1664</v>
      </c>
      <c r="F511" s="2">
        <v>29665.0</v>
      </c>
      <c r="H511" s="1" t="s">
        <v>1665</v>
      </c>
      <c r="I511" s="3" t="str">
        <f>+44 341 330-1964</f>
        <v>#ERROR!</v>
      </c>
      <c r="J511" s="1" t="s">
        <v>1666</v>
      </c>
      <c r="L511" s="1">
        <v>270.0</v>
      </c>
      <c r="M511" s="1">
        <v>10.0</v>
      </c>
      <c r="N511" s="3" t="str">
        <f>+44 341 330-1964</f>
        <v>#ERROR!</v>
      </c>
    </row>
    <row r="512">
      <c r="A512" s="1">
        <v>516.0</v>
      </c>
      <c r="B512" s="1">
        <v>1.7753288E7</v>
      </c>
      <c r="C512" s="1" t="s">
        <v>6</v>
      </c>
      <c r="D512" s="1" t="s">
        <v>307</v>
      </c>
      <c r="E512" s="1" t="s">
        <v>1667</v>
      </c>
      <c r="F512" s="2">
        <v>24249.0</v>
      </c>
      <c r="G512" s="1" t="s">
        <v>1668</v>
      </c>
      <c r="H512" s="1" t="s">
        <v>1669</v>
      </c>
      <c r="I512" s="3" t="str">
        <f>+44 3409 40-6661</f>
        <v>#ERROR!</v>
      </c>
      <c r="J512" s="1" t="s">
        <v>1670</v>
      </c>
      <c r="L512" s="1">
        <v>54074.0</v>
      </c>
      <c r="M512" s="1">
        <v>10.0</v>
      </c>
      <c r="N512" s="3" t="str">
        <f>+44 3409 40-6661</f>
        <v>#ERROR!</v>
      </c>
    </row>
    <row r="513">
      <c r="A513" s="1">
        <v>517.0</v>
      </c>
      <c r="B513" s="1">
        <v>5046276.0</v>
      </c>
      <c r="C513" s="1" t="s">
        <v>7</v>
      </c>
      <c r="D513" s="1" t="s">
        <v>1671</v>
      </c>
      <c r="E513" s="1" t="s">
        <v>1672</v>
      </c>
      <c r="F513" s="2">
        <v>17901.0</v>
      </c>
      <c r="H513" s="1" t="s">
        <v>1673</v>
      </c>
      <c r="I513" s="3" t="str">
        <f>+44 341 494-1394</f>
        <v>#ERROR!</v>
      </c>
      <c r="J513" s="1" t="s">
        <v>403</v>
      </c>
      <c r="L513" s="1">
        <v>270.0</v>
      </c>
      <c r="M513" s="1">
        <v>10.0</v>
      </c>
      <c r="N513" s="3" t="str">
        <f>+44 341 494-1394</f>
        <v>#ERROR!</v>
      </c>
    </row>
    <row r="514">
      <c r="A514" s="1">
        <v>518.0</v>
      </c>
      <c r="B514" s="1">
        <v>3.4504054E7</v>
      </c>
      <c r="C514" s="1" t="s">
        <v>7</v>
      </c>
      <c r="D514" s="1" t="s">
        <v>378</v>
      </c>
      <c r="E514" s="1" t="s">
        <v>982</v>
      </c>
      <c r="F514" s="2">
        <v>32555.0</v>
      </c>
      <c r="H514" s="1" t="s">
        <v>1674</v>
      </c>
      <c r="I514" s="3" t="str">
        <f>+44 341 308-6399</f>
        <v>#ERROR!</v>
      </c>
      <c r="J514" s="1" t="s">
        <v>727</v>
      </c>
      <c r="L514" s="1">
        <v>270.0</v>
      </c>
      <c r="M514" s="1">
        <v>10.0</v>
      </c>
      <c r="N514" s="3" t="str">
        <f>+44 341 308-6399</f>
        <v>#ERROR!</v>
      </c>
    </row>
    <row r="515">
      <c r="A515" s="1">
        <v>519.0</v>
      </c>
      <c r="B515" s="1">
        <v>3.2969447E7</v>
      </c>
      <c r="C515" s="1" t="s">
        <v>7</v>
      </c>
      <c r="D515" s="1" t="s">
        <v>378</v>
      </c>
      <c r="E515" s="1" t="s">
        <v>1172</v>
      </c>
      <c r="F515" s="2">
        <v>31745.0</v>
      </c>
      <c r="H515" s="1" t="s">
        <v>380</v>
      </c>
      <c r="I515" s="3" t="str">
        <f>+44 341 339-6446</f>
        <v>#ERROR!</v>
      </c>
      <c r="J515" s="1" t="s">
        <v>754</v>
      </c>
      <c r="L515" s="1">
        <v>270.0</v>
      </c>
      <c r="M515" s="1">
        <v>10.0</v>
      </c>
      <c r="N515" s="3" t="str">
        <f>+44 341 339-6446</f>
        <v>#ERROR!</v>
      </c>
    </row>
    <row r="516">
      <c r="A516" s="1">
        <v>520.0</v>
      </c>
      <c r="B516" s="1">
        <v>3.2188684E7</v>
      </c>
      <c r="C516" s="1" t="s">
        <v>6</v>
      </c>
      <c r="D516" s="1" t="s">
        <v>1675</v>
      </c>
      <c r="E516" s="1" t="s">
        <v>1676</v>
      </c>
      <c r="F516" s="2">
        <v>31249.0</v>
      </c>
      <c r="G516" s="1" t="s">
        <v>1677</v>
      </c>
      <c r="H516" s="1" t="s">
        <v>1678</v>
      </c>
      <c r="I516" s="3" t="str">
        <f>+44 333 681-0339</f>
        <v>#ERROR!</v>
      </c>
      <c r="J516" s="1" t="s">
        <v>373</v>
      </c>
      <c r="L516" s="1">
        <v>184.0</v>
      </c>
      <c r="M516" s="1">
        <v>10.0</v>
      </c>
      <c r="N516" s="3" t="str">
        <f>+44 333 681-0339</f>
        <v>#ERROR!</v>
      </c>
    </row>
    <row r="517">
      <c r="A517" s="1">
        <v>521.0</v>
      </c>
      <c r="B517" s="1">
        <v>1.6827564E7</v>
      </c>
      <c r="C517" s="1" t="s">
        <v>7</v>
      </c>
      <c r="D517" s="1" t="s">
        <v>1035</v>
      </c>
      <c r="E517" s="1" t="s">
        <v>1679</v>
      </c>
      <c r="F517" s="2">
        <v>23226.0</v>
      </c>
      <c r="G517" s="1" t="s">
        <v>1680</v>
      </c>
      <c r="H517" s="1" t="s">
        <v>1681</v>
      </c>
      <c r="I517" s="3" t="str">
        <f>+44 341 400-0003</f>
        <v>#ERROR!</v>
      </c>
      <c r="J517" s="1" t="s">
        <v>237</v>
      </c>
      <c r="L517" s="1">
        <v>343.0</v>
      </c>
      <c r="M517" s="1">
        <v>10.0</v>
      </c>
      <c r="N517" s="3" t="str">
        <f>+44 341 400-0003</f>
        <v>#ERROR!</v>
      </c>
    </row>
    <row r="518">
      <c r="A518" s="1">
        <v>522.0</v>
      </c>
      <c r="B518" s="1">
        <v>2.3640792E7</v>
      </c>
      <c r="C518" s="1" t="s">
        <v>7</v>
      </c>
      <c r="D518" s="1" t="s">
        <v>1682</v>
      </c>
      <c r="E518" s="1" t="s">
        <v>1474</v>
      </c>
      <c r="F518" s="2">
        <v>26784.0</v>
      </c>
      <c r="G518" s="1" t="s">
        <v>202</v>
      </c>
      <c r="H518" s="1" t="s">
        <v>1683</v>
      </c>
      <c r="I518" s="3" t="str">
        <f>+44 343 496-0494</f>
        <v>#ERROR!</v>
      </c>
      <c r="J518" s="1" t="s">
        <v>1684</v>
      </c>
      <c r="L518" s="1">
        <v>329.0</v>
      </c>
      <c r="M518" s="1">
        <v>10.0</v>
      </c>
      <c r="N518" s="3" t="str">
        <f>+44 343 496-0494</f>
        <v>#ERROR!</v>
      </c>
    </row>
    <row r="519">
      <c r="A519" s="1">
        <v>523.0</v>
      </c>
      <c r="B519" s="1">
        <v>3.0446626E7</v>
      </c>
      <c r="C519" s="1" t="s">
        <v>6</v>
      </c>
      <c r="D519" s="1" t="s">
        <v>562</v>
      </c>
      <c r="E519" s="1" t="s">
        <v>1685</v>
      </c>
      <c r="F519" s="2">
        <v>30462.0</v>
      </c>
      <c r="G519" s="1" t="s">
        <v>1686</v>
      </c>
      <c r="H519" s="1" t="s">
        <v>1687</v>
      </c>
      <c r="I519" s="3" t="str">
        <f>+44 341 439-6643</f>
        <v>#ERROR!</v>
      </c>
      <c r="J519" s="1" t="s">
        <v>229</v>
      </c>
      <c r="L519" s="1">
        <v>270.0</v>
      </c>
      <c r="M519" s="1">
        <v>10.0</v>
      </c>
      <c r="N519" s="3" t="str">
        <f>+44 341 439-6643</f>
        <v>#ERROR!</v>
      </c>
    </row>
    <row r="520">
      <c r="A520" s="1">
        <v>524.0</v>
      </c>
      <c r="B520" s="1">
        <v>2.5748709E7</v>
      </c>
      <c r="C520" s="1" t="s">
        <v>7</v>
      </c>
      <c r="D520" s="1" t="s">
        <v>1015</v>
      </c>
      <c r="E520" s="1" t="s">
        <v>1688</v>
      </c>
      <c r="F520" s="2">
        <v>27964.0</v>
      </c>
      <c r="G520" s="1" t="s">
        <v>1689</v>
      </c>
      <c r="H520" s="1" t="s">
        <v>1690</v>
      </c>
      <c r="I520" s="3" t="str">
        <f>+44 341 346-3949</f>
        <v>#ERROR!</v>
      </c>
      <c r="J520" s="1" t="s">
        <v>1691</v>
      </c>
      <c r="L520" s="1">
        <v>270.0</v>
      </c>
      <c r="M520" s="1">
        <v>10.0</v>
      </c>
      <c r="N520" s="3" t="str">
        <f>+44 341 346-3949</f>
        <v>#ERROR!</v>
      </c>
    </row>
    <row r="521">
      <c r="A521" s="1">
        <v>525.0</v>
      </c>
      <c r="B521" s="1">
        <v>3.5796743E7</v>
      </c>
      <c r="C521" s="1" t="s">
        <v>6</v>
      </c>
      <c r="D521" s="1" t="s">
        <v>1692</v>
      </c>
      <c r="E521" s="1" t="s">
        <v>1693</v>
      </c>
      <c r="F521" s="2">
        <v>33145.0</v>
      </c>
      <c r="H521" s="1" t="s">
        <v>1694</v>
      </c>
      <c r="I521" s="3" t="str">
        <f>+44 11 6944-3339</f>
        <v>#ERROR!</v>
      </c>
      <c r="J521" s="1" t="s">
        <v>163</v>
      </c>
      <c r="L521" s="1">
        <v>270.0</v>
      </c>
      <c r="M521" s="1">
        <v>10.0</v>
      </c>
      <c r="N521" s="3" t="str">
        <f>+44 11 6944-3339</f>
        <v>#ERROR!</v>
      </c>
    </row>
    <row r="522">
      <c r="A522" s="1">
        <v>526.0</v>
      </c>
      <c r="B522" s="1">
        <v>2.1884464E7</v>
      </c>
      <c r="C522" s="1" t="s">
        <v>7</v>
      </c>
      <c r="D522" s="1" t="s">
        <v>1695</v>
      </c>
      <c r="E522" s="1" t="s">
        <v>1696</v>
      </c>
      <c r="F522" s="2">
        <v>25799.0</v>
      </c>
      <c r="G522" s="1" t="s">
        <v>1697</v>
      </c>
      <c r="H522" s="1" t="s">
        <v>1296</v>
      </c>
      <c r="I522" s="3" t="str">
        <f>+44 341 691-4303</f>
        <v>#ERROR!</v>
      </c>
      <c r="J522" s="1" t="s">
        <v>1698</v>
      </c>
      <c r="L522" s="1">
        <v>270.0</v>
      </c>
      <c r="M522" s="1">
        <v>10.0</v>
      </c>
      <c r="N522" s="3" t="str">
        <f>+44 341 691-4303</f>
        <v>#ERROR!</v>
      </c>
    </row>
    <row r="523">
      <c r="A523" s="1">
        <v>527.0</v>
      </c>
      <c r="B523" s="1">
        <v>2.1340282E7</v>
      </c>
      <c r="C523" s="1" t="s">
        <v>7</v>
      </c>
      <c r="D523" s="1" t="s">
        <v>1699</v>
      </c>
      <c r="E523" s="1" t="s">
        <v>1700</v>
      </c>
      <c r="F523" s="2">
        <v>25355.0</v>
      </c>
      <c r="H523" s="1" t="s">
        <v>1701</v>
      </c>
      <c r="I523" s="3" t="str">
        <f>+44 341 399-3861</f>
        <v>#ERROR!</v>
      </c>
      <c r="J523" s="1" t="s">
        <v>244</v>
      </c>
      <c r="L523" s="1">
        <v>270.0</v>
      </c>
      <c r="M523" s="1">
        <v>10.0</v>
      </c>
      <c r="N523" s="3" t="str">
        <f>+44 341 399-3861</f>
        <v>#ERROR!</v>
      </c>
    </row>
    <row r="524">
      <c r="A524" s="1">
        <v>528.0</v>
      </c>
      <c r="B524" s="1">
        <v>2.057403E7</v>
      </c>
      <c r="C524" s="1" t="s">
        <v>6</v>
      </c>
      <c r="D524" s="1" t="s">
        <v>1702</v>
      </c>
      <c r="E524" s="1" t="s">
        <v>1703</v>
      </c>
      <c r="F524" s="2">
        <v>25151.0</v>
      </c>
      <c r="G524" s="1" t="s">
        <v>1553</v>
      </c>
      <c r="H524" s="1" t="s">
        <v>1704</v>
      </c>
      <c r="I524" s="3" t="str">
        <f>+44 341 346-4403</f>
        <v>#ERROR!</v>
      </c>
      <c r="J524" s="1" t="s">
        <v>443</v>
      </c>
      <c r="L524" s="1">
        <v>307.0</v>
      </c>
      <c r="M524" s="1">
        <v>10.0</v>
      </c>
      <c r="N524" s="3" t="str">
        <f>+44 341 346-4403</f>
        <v>#ERROR!</v>
      </c>
    </row>
    <row r="525">
      <c r="A525" s="1">
        <v>529.0</v>
      </c>
      <c r="B525" s="1">
        <v>2.3729302E7</v>
      </c>
      <c r="C525" s="1" t="s">
        <v>6</v>
      </c>
      <c r="D525" s="1" t="s">
        <v>1705</v>
      </c>
      <c r="E525" s="1" t="s">
        <v>1706</v>
      </c>
      <c r="F525" s="2">
        <v>26983.0</v>
      </c>
      <c r="G525" s="1" t="s">
        <v>139</v>
      </c>
      <c r="H525" s="1" t="s">
        <v>1707</v>
      </c>
      <c r="I525" s="3" t="str">
        <f>+44 341 640-1348</f>
        <v>#ERROR!</v>
      </c>
      <c r="J525" s="1" t="s">
        <v>221</v>
      </c>
      <c r="L525" s="1">
        <v>270.0</v>
      </c>
      <c r="M525" s="1">
        <v>10.0</v>
      </c>
      <c r="N525" s="3" t="str">
        <f>+44 341 640-1348</f>
        <v>#ERROR!</v>
      </c>
    </row>
    <row r="526">
      <c r="A526" s="1">
        <v>530.0</v>
      </c>
      <c r="B526" s="1">
        <v>2.3324406E7</v>
      </c>
      <c r="C526" s="1" t="s">
        <v>6</v>
      </c>
      <c r="D526" s="1" t="s">
        <v>1708</v>
      </c>
      <c r="E526" s="1" t="s">
        <v>1158</v>
      </c>
      <c r="F526" s="2">
        <v>26395.0</v>
      </c>
      <c r="H526" s="1" t="s">
        <v>1709</v>
      </c>
      <c r="I526" s="3" t="str">
        <f>+44 341 699-0130</f>
        <v>#ERROR!</v>
      </c>
      <c r="J526" s="1" t="s">
        <v>168</v>
      </c>
      <c r="L526" s="1">
        <v>270.0</v>
      </c>
      <c r="M526" s="1">
        <v>10.0</v>
      </c>
      <c r="N526" s="3" t="str">
        <f>+44 341 699-0130</f>
        <v>#ERROR!</v>
      </c>
    </row>
    <row r="527">
      <c r="A527" s="1">
        <v>531.0</v>
      </c>
      <c r="B527" s="1">
        <v>3.4737521E7</v>
      </c>
      <c r="C527" s="1" t="s">
        <v>7</v>
      </c>
      <c r="D527" s="1" t="s">
        <v>1710</v>
      </c>
      <c r="E527" s="1" t="s">
        <v>1711</v>
      </c>
      <c r="F527" s="2">
        <v>32611.0</v>
      </c>
      <c r="H527" s="1" t="s">
        <v>1035</v>
      </c>
      <c r="I527" s="3" t="str">
        <f>+44 341 486-0043</f>
        <v>#ERROR!</v>
      </c>
      <c r="J527" s="1" t="s">
        <v>1143</v>
      </c>
      <c r="L527" s="1">
        <v>270.0</v>
      </c>
      <c r="M527" s="1">
        <v>10.0</v>
      </c>
      <c r="N527" s="3" t="str">
        <f>+44 341 486-0043</f>
        <v>#ERROR!</v>
      </c>
    </row>
    <row r="528">
      <c r="A528" s="1">
        <v>532.0</v>
      </c>
      <c r="B528" s="1">
        <v>3.2422473E7</v>
      </c>
      <c r="C528" s="1" t="s">
        <v>7</v>
      </c>
      <c r="D528" s="1" t="s">
        <v>1712</v>
      </c>
      <c r="E528" s="1" t="s">
        <v>1713</v>
      </c>
      <c r="F528" s="2">
        <v>31720.0</v>
      </c>
      <c r="H528" s="1" t="s">
        <v>1714</v>
      </c>
      <c r="I528" s="3" t="str">
        <f>+44 3404 43-3433</f>
        <v>#ERROR!</v>
      </c>
      <c r="J528" s="1" t="s">
        <v>316</v>
      </c>
      <c r="L528" s="1">
        <v>270.0</v>
      </c>
      <c r="M528" s="1">
        <v>10.0</v>
      </c>
      <c r="N528" s="3" t="str">
        <f>+44 3404 43-3433</f>
        <v>#ERROR!</v>
      </c>
    </row>
    <row r="529">
      <c r="A529" s="1">
        <v>533.0</v>
      </c>
      <c r="B529" s="1">
        <v>3.5163497E7</v>
      </c>
      <c r="C529" s="1" t="s">
        <v>7</v>
      </c>
      <c r="D529" s="1" t="s">
        <v>764</v>
      </c>
      <c r="E529" s="1" t="s">
        <v>1715</v>
      </c>
      <c r="F529" s="2">
        <v>33153.0</v>
      </c>
      <c r="H529" s="1" t="s">
        <v>1716</v>
      </c>
      <c r="I529" s="3" t="str">
        <f>+44 341 693-6964</f>
        <v>#ERROR!</v>
      </c>
      <c r="J529" s="1" t="s">
        <v>163</v>
      </c>
      <c r="L529" s="1">
        <v>270.0</v>
      </c>
      <c r="M529" s="1">
        <v>10.0</v>
      </c>
      <c r="N529" s="3" t="str">
        <f>+44 341 693-6964</f>
        <v>#ERROR!</v>
      </c>
    </row>
    <row r="530">
      <c r="A530" s="1">
        <v>534.0</v>
      </c>
      <c r="B530" s="1">
        <v>1.4827937E7</v>
      </c>
      <c r="C530" s="1" t="s">
        <v>6</v>
      </c>
      <c r="D530" s="1" t="s">
        <v>1717</v>
      </c>
      <c r="E530" s="1" t="s">
        <v>1718</v>
      </c>
      <c r="F530" s="2">
        <v>22129.0</v>
      </c>
      <c r="H530" s="1" t="s">
        <v>1719</v>
      </c>
      <c r="I530" s="3" t="str">
        <f>+44 341 496-3394</f>
        <v>#ERROR!</v>
      </c>
      <c r="J530" s="1" t="s">
        <v>221</v>
      </c>
      <c r="L530" s="1">
        <v>286.0</v>
      </c>
      <c r="M530" s="1">
        <v>10.0</v>
      </c>
      <c r="N530" s="3" t="str">
        <f>+44 341 496-3394</f>
        <v>#ERROR!</v>
      </c>
    </row>
    <row r="531">
      <c r="A531" s="1">
        <v>535.0</v>
      </c>
      <c r="B531" s="1">
        <v>2.126603E7</v>
      </c>
      <c r="C531" s="1" t="s">
        <v>7</v>
      </c>
      <c r="D531" s="1" t="s">
        <v>1720</v>
      </c>
      <c r="E531" s="1" t="s">
        <v>807</v>
      </c>
      <c r="F531" s="2">
        <v>25361.0</v>
      </c>
      <c r="H531" s="1" t="s">
        <v>1721</v>
      </c>
      <c r="I531" s="3" t="str">
        <f>+44 341 494-6149</f>
        <v>#ERROR!</v>
      </c>
      <c r="J531" s="1" t="s">
        <v>754</v>
      </c>
      <c r="L531" s="1">
        <v>270.0</v>
      </c>
      <c r="M531" s="1">
        <v>10.0</v>
      </c>
      <c r="N531" s="3" t="str">
        <f>+44 341 494-6149</f>
        <v>#ERROR!</v>
      </c>
    </row>
    <row r="532">
      <c r="A532" s="1">
        <v>536.0</v>
      </c>
      <c r="B532" s="1">
        <v>2.3826782E7</v>
      </c>
      <c r="C532" s="1" t="s">
        <v>7</v>
      </c>
      <c r="D532" s="1" t="s">
        <v>1722</v>
      </c>
      <c r="E532" s="1" t="s">
        <v>1723</v>
      </c>
      <c r="F532" s="2">
        <v>27098.0</v>
      </c>
      <c r="H532" s="1" t="s">
        <v>1724</v>
      </c>
      <c r="I532" s="3" t="str">
        <f>+44 3463 31-0098</f>
        <v>#ERROR!</v>
      </c>
      <c r="J532" s="1" t="s">
        <v>1725</v>
      </c>
      <c r="L532" s="1">
        <v>236.0</v>
      </c>
      <c r="M532" s="1">
        <v>10.0</v>
      </c>
      <c r="N532" s="3" t="str">
        <f>+44 3463 31-0098</f>
        <v>#ERROR!</v>
      </c>
    </row>
    <row r="533">
      <c r="A533" s="1">
        <v>537.0</v>
      </c>
      <c r="B533" s="1">
        <v>2.4176066E7</v>
      </c>
      <c r="C533" s="1" t="s">
        <v>6</v>
      </c>
      <c r="D533" s="1" t="s">
        <v>1726</v>
      </c>
      <c r="E533" s="1" t="s">
        <v>1317</v>
      </c>
      <c r="F533" s="2">
        <v>27159.0</v>
      </c>
      <c r="H533" s="1" t="s">
        <v>1727</v>
      </c>
      <c r="I533" s="3" t="str">
        <f>+44 341 464-1436</f>
        <v>#ERROR!</v>
      </c>
      <c r="J533" s="1" t="s">
        <v>1728</v>
      </c>
      <c r="L533" s="1">
        <v>307.0</v>
      </c>
      <c r="M533" s="1">
        <v>10.0</v>
      </c>
      <c r="N533" s="3" t="str">
        <f>+44 341 464-1436</f>
        <v>#ERROR!</v>
      </c>
    </row>
    <row r="534">
      <c r="A534" s="1">
        <v>538.0</v>
      </c>
      <c r="B534" s="1">
        <v>3.6116147E7</v>
      </c>
      <c r="C534" s="1" t="s">
        <v>6</v>
      </c>
      <c r="D534" s="1" t="s">
        <v>1077</v>
      </c>
      <c r="E534" s="1" t="s">
        <v>1729</v>
      </c>
      <c r="F534" s="2">
        <v>33178.0</v>
      </c>
      <c r="H534" s="1" t="s">
        <v>1730</v>
      </c>
      <c r="I534" s="3" t="str">
        <f>+44 341 340-9086</f>
        <v>#ERROR!</v>
      </c>
      <c r="J534" s="1" t="s">
        <v>407</v>
      </c>
      <c r="L534" s="1">
        <v>54040.0</v>
      </c>
      <c r="M534" s="1">
        <v>10.0</v>
      </c>
      <c r="N534" s="3" t="str">
        <f>+44 341 340-9086</f>
        <v>#ERROR!</v>
      </c>
    </row>
    <row r="535">
      <c r="A535" s="1">
        <v>539.0</v>
      </c>
      <c r="B535" s="1">
        <v>3.4638853E7</v>
      </c>
      <c r="C535" s="1" t="s">
        <v>7</v>
      </c>
      <c r="D535" s="1" t="s">
        <v>621</v>
      </c>
      <c r="E535" s="1" t="s">
        <v>1731</v>
      </c>
      <c r="F535" s="2">
        <v>32561.0</v>
      </c>
      <c r="H535" s="1" t="s">
        <v>1732</v>
      </c>
      <c r="I535" s="3" t="str">
        <f>+44 341 661-8944</f>
        <v>#ERROR!</v>
      </c>
      <c r="J535" s="1" t="s">
        <v>1733</v>
      </c>
      <c r="L535" s="1">
        <v>270.0</v>
      </c>
      <c r="M535" s="1">
        <v>10.0</v>
      </c>
      <c r="N535" s="3" t="str">
        <f>+44 341 661-8944</f>
        <v>#ERROR!</v>
      </c>
    </row>
    <row r="536">
      <c r="A536" s="1">
        <v>540.0</v>
      </c>
      <c r="B536" s="1">
        <v>2.9716377E7</v>
      </c>
      <c r="C536" s="1" t="s">
        <v>7</v>
      </c>
      <c r="D536" s="1" t="s">
        <v>1734</v>
      </c>
      <c r="E536" s="1" t="s">
        <v>1735</v>
      </c>
      <c r="F536" s="2">
        <v>30271.0</v>
      </c>
      <c r="G536" s="1" t="s">
        <v>202</v>
      </c>
      <c r="H536" s="1" t="s">
        <v>1736</v>
      </c>
      <c r="I536" s="3" t="str">
        <f>+44 341 461-8399</f>
        <v>#ERROR!</v>
      </c>
      <c r="J536" s="1" t="s">
        <v>1737</v>
      </c>
      <c r="L536" s="1">
        <v>270.0</v>
      </c>
      <c r="M536" s="1">
        <v>10.0</v>
      </c>
      <c r="N536" s="3" t="str">
        <f>+44 341 461-8399</f>
        <v>#ERROR!</v>
      </c>
    </row>
    <row r="537">
      <c r="A537" s="1">
        <v>541.0</v>
      </c>
      <c r="B537" s="1">
        <v>1.7153384E7</v>
      </c>
      <c r="C537" s="1" t="s">
        <v>7</v>
      </c>
      <c r="D537" s="1" t="s">
        <v>1707</v>
      </c>
      <c r="E537" s="1" t="s">
        <v>1738</v>
      </c>
      <c r="F537" s="2">
        <v>23489.0</v>
      </c>
      <c r="H537" s="1" t="s">
        <v>1705</v>
      </c>
      <c r="I537" s="3" t="str">
        <f>+44 341 693-8114</f>
        <v>#ERROR!</v>
      </c>
      <c r="J537" s="1" t="s">
        <v>237</v>
      </c>
      <c r="L537" s="1">
        <v>270.0</v>
      </c>
      <c r="M537" s="1">
        <v>10.0</v>
      </c>
      <c r="N537" s="3" t="str">
        <f>+44 341 693-8114</f>
        <v>#ERROR!</v>
      </c>
    </row>
    <row r="538">
      <c r="A538" s="1">
        <v>542.0</v>
      </c>
      <c r="B538" s="1">
        <v>3.0579977E7</v>
      </c>
      <c r="C538" s="1" t="s">
        <v>7</v>
      </c>
      <c r="D538" s="1" t="s">
        <v>1739</v>
      </c>
      <c r="E538" s="1" t="s">
        <v>1740</v>
      </c>
      <c r="F538" s="2">
        <v>30417.0</v>
      </c>
      <c r="H538" s="1" t="s">
        <v>142</v>
      </c>
      <c r="I538" s="3" t="str">
        <f>+44 341 669-0188</f>
        <v>#ERROR!</v>
      </c>
      <c r="J538" s="1" t="s">
        <v>845</v>
      </c>
      <c r="L538" s="1">
        <v>270.0</v>
      </c>
      <c r="M538" s="1">
        <v>10.0</v>
      </c>
      <c r="N538" s="3" t="str">
        <f>+44 341 669-0188</f>
        <v>#ERROR!</v>
      </c>
    </row>
    <row r="539">
      <c r="A539" s="1">
        <v>543.0</v>
      </c>
      <c r="B539" s="1">
        <v>3.6708127E7</v>
      </c>
      <c r="C539" s="1" t="s">
        <v>7</v>
      </c>
      <c r="D539" s="1" t="s">
        <v>1741</v>
      </c>
      <c r="E539" s="1" t="s">
        <v>1742</v>
      </c>
      <c r="F539" s="2">
        <v>34031.0</v>
      </c>
      <c r="H539" s="1" t="s">
        <v>1743</v>
      </c>
      <c r="I539" s="3" t="str">
        <f>+44 11 6803-8049</f>
        <v>#ERROR!</v>
      </c>
      <c r="J539" s="1" t="s">
        <v>654</v>
      </c>
      <c r="L539" s="1">
        <v>362.0</v>
      </c>
      <c r="M539" s="1">
        <v>10.0</v>
      </c>
      <c r="N539" s="3" t="str">
        <f>+44 11 6803-8049</f>
        <v>#ERROR!</v>
      </c>
    </row>
    <row r="540">
      <c r="A540" s="1">
        <v>544.0</v>
      </c>
      <c r="B540" s="1">
        <v>3.5877114E7</v>
      </c>
      <c r="C540" s="1" t="s">
        <v>6</v>
      </c>
      <c r="D540" s="1" t="s">
        <v>1744</v>
      </c>
      <c r="E540" s="1" t="s">
        <v>1745</v>
      </c>
      <c r="F540" s="2">
        <v>33120.0</v>
      </c>
      <c r="G540" s="1" t="s">
        <v>139</v>
      </c>
      <c r="H540" s="1" t="s">
        <v>1746</v>
      </c>
      <c r="I540" s="3" t="str">
        <f>+44 341 334-4439</f>
        <v>#ERROR!</v>
      </c>
      <c r="J540" s="1" t="s">
        <v>1747</v>
      </c>
      <c r="L540" s="1">
        <v>270.0</v>
      </c>
      <c r="M540" s="1">
        <v>10.0</v>
      </c>
      <c r="N540" s="3" t="str">
        <f>+44 341 334-4439</f>
        <v>#ERROR!</v>
      </c>
    </row>
    <row r="541">
      <c r="A541" s="1">
        <v>545.0</v>
      </c>
      <c r="B541" s="1">
        <v>2.6530628E7</v>
      </c>
      <c r="C541" s="1" t="s">
        <v>6</v>
      </c>
      <c r="D541" s="1" t="s">
        <v>250</v>
      </c>
      <c r="E541" s="1" t="s">
        <v>1748</v>
      </c>
      <c r="F541" s="2">
        <v>28532.0</v>
      </c>
      <c r="G541" s="1" t="s">
        <v>1749</v>
      </c>
      <c r="H541" s="1" t="s">
        <v>1750</v>
      </c>
      <c r="I541" s="3" t="str">
        <f>+44 3464 68-4413</f>
        <v>#ERROR!</v>
      </c>
      <c r="J541" s="1" t="s">
        <v>237</v>
      </c>
      <c r="L541" s="1">
        <v>343.0</v>
      </c>
      <c r="M541" s="1">
        <v>10.0</v>
      </c>
      <c r="N541" s="3" t="str">
        <f>+44 3464 68-4413</f>
        <v>#ERROR!</v>
      </c>
    </row>
    <row r="542">
      <c r="A542" s="1">
        <v>546.0</v>
      </c>
      <c r="B542" s="1">
        <v>2.6084306E7</v>
      </c>
      <c r="C542" s="1" t="s">
        <v>6</v>
      </c>
      <c r="D542" s="1" t="s">
        <v>380</v>
      </c>
      <c r="E542" s="1" t="s">
        <v>1751</v>
      </c>
      <c r="F542" s="2">
        <v>28223.0</v>
      </c>
      <c r="H542" s="1" t="s">
        <v>764</v>
      </c>
      <c r="I542" s="3" t="str">
        <f>+44 11 4338-6690</f>
        <v>#ERROR!</v>
      </c>
      <c r="J542" s="1" t="s">
        <v>163</v>
      </c>
      <c r="L542" s="1">
        <v>270.0</v>
      </c>
      <c r="M542" s="1">
        <v>10.0</v>
      </c>
      <c r="N542" s="3" t="str">
        <f>+44 11 4338-6690</f>
        <v>#ERROR!</v>
      </c>
    </row>
    <row r="543">
      <c r="A543" s="1">
        <v>547.0</v>
      </c>
      <c r="B543" s="1">
        <v>1.2410132E7</v>
      </c>
      <c r="C543" s="1" t="s">
        <v>7</v>
      </c>
      <c r="D543" s="1" t="s">
        <v>1752</v>
      </c>
      <c r="E543" s="1" t="s">
        <v>1753</v>
      </c>
      <c r="F543" s="2">
        <v>20789.0</v>
      </c>
      <c r="H543" s="1" t="s">
        <v>1754</v>
      </c>
      <c r="I543" s="3" t="str">
        <f>+44 341 690-3086</f>
        <v>#ERROR!</v>
      </c>
      <c r="J543" s="1" t="s">
        <v>1755</v>
      </c>
      <c r="L543" s="1">
        <v>270.0</v>
      </c>
      <c r="M543" s="1">
        <v>10.0</v>
      </c>
      <c r="N543" s="3" t="str">
        <f>+44 341 690-3086</f>
        <v>#ERROR!</v>
      </c>
    </row>
    <row r="544">
      <c r="A544" s="1">
        <v>548.0</v>
      </c>
      <c r="B544" s="1">
        <v>1.4993087E7</v>
      </c>
      <c r="C544" s="1" t="s">
        <v>6</v>
      </c>
      <c r="D544" s="1" t="s">
        <v>1756</v>
      </c>
      <c r="E544" s="1" t="s">
        <v>1757</v>
      </c>
      <c r="F544" s="2">
        <v>22678.0</v>
      </c>
      <c r="H544" s="1" t="s">
        <v>1758</v>
      </c>
      <c r="I544" s="3" t="str">
        <f>+44 341 480-4448</f>
        <v>#ERROR!</v>
      </c>
      <c r="J544" s="1" t="s">
        <v>623</v>
      </c>
      <c r="L544" s="1">
        <v>270.0</v>
      </c>
      <c r="M544" s="1">
        <v>10.0</v>
      </c>
      <c r="N544" s="3" t="str">
        <f>+44 341 480-4448</f>
        <v>#ERROR!</v>
      </c>
    </row>
    <row r="545">
      <c r="A545" s="1">
        <v>549.0</v>
      </c>
      <c r="B545" s="1">
        <v>2.9991234E7</v>
      </c>
      <c r="C545" s="1" t="s">
        <v>7</v>
      </c>
      <c r="D545" s="1" t="s">
        <v>1075</v>
      </c>
      <c r="E545" s="1" t="s">
        <v>1759</v>
      </c>
      <c r="F545" s="2">
        <v>30419.0</v>
      </c>
      <c r="H545" s="1" t="s">
        <v>1760</v>
      </c>
      <c r="I545" s="3" t="str">
        <f>+44 341 314-3403</f>
        <v>#ERROR!</v>
      </c>
      <c r="J545" s="1" t="s">
        <v>1213</v>
      </c>
      <c r="L545" s="1">
        <v>270.0</v>
      </c>
      <c r="M545" s="1">
        <v>10.0</v>
      </c>
      <c r="N545" s="3" t="str">
        <f>+44 341 314-3403</f>
        <v>#ERROR!</v>
      </c>
    </row>
    <row r="546">
      <c r="A546" s="1">
        <v>550.0</v>
      </c>
      <c r="B546" s="1">
        <v>3.0957804E7</v>
      </c>
      <c r="C546" s="1" t="s">
        <v>6</v>
      </c>
      <c r="D546" s="1" t="s">
        <v>1761</v>
      </c>
      <c r="E546" s="1" t="s">
        <v>1762</v>
      </c>
      <c r="F546" s="2">
        <v>30798.0</v>
      </c>
      <c r="H546" s="1" t="s">
        <v>1763</v>
      </c>
      <c r="I546" s="3" t="str">
        <f>+44 341 311-4999</f>
        <v>#ERROR!</v>
      </c>
      <c r="J546" s="1" t="s">
        <v>431</v>
      </c>
      <c r="L546" s="1">
        <v>270.0</v>
      </c>
      <c r="M546" s="1">
        <v>10.0</v>
      </c>
      <c r="N546" s="3" t="str">
        <f>+44 341 311-4999</f>
        <v>#ERROR!</v>
      </c>
    </row>
    <row r="547">
      <c r="A547" s="1">
        <v>551.0</v>
      </c>
      <c r="B547" s="1">
        <v>3.1195149E7</v>
      </c>
      <c r="C547" s="1" t="s">
        <v>7</v>
      </c>
      <c r="D547" s="1" t="s">
        <v>146</v>
      </c>
      <c r="E547" s="1" t="s">
        <v>1764</v>
      </c>
      <c r="F547" s="2">
        <v>30767.0</v>
      </c>
      <c r="H547" s="1" t="s">
        <v>1765</v>
      </c>
      <c r="I547" s="3" t="str">
        <f>+44 341 664-9943</f>
        <v>#ERROR!</v>
      </c>
      <c r="J547" s="1" t="s">
        <v>163</v>
      </c>
      <c r="L547" s="1">
        <v>270.0</v>
      </c>
      <c r="M547" s="1">
        <v>10.0</v>
      </c>
      <c r="N547" s="3" t="str">
        <f>+44 341 664-9943</f>
        <v>#ERROR!</v>
      </c>
    </row>
    <row r="548">
      <c r="A548" s="1">
        <v>552.0</v>
      </c>
      <c r="B548" s="1">
        <v>3.3081088E7</v>
      </c>
      <c r="C548" s="1" t="s">
        <v>7</v>
      </c>
      <c r="D548" s="1" t="s">
        <v>1235</v>
      </c>
      <c r="E548" s="1" t="s">
        <v>1766</v>
      </c>
      <c r="F548" s="2">
        <v>29813.0</v>
      </c>
      <c r="G548" s="1" t="s">
        <v>431</v>
      </c>
      <c r="H548" s="1" t="s">
        <v>1767</v>
      </c>
      <c r="I548" s="3" t="str">
        <f>+44 11 4603-1144</f>
        <v>#ERROR!</v>
      </c>
      <c r="J548" s="1" t="s">
        <v>199</v>
      </c>
      <c r="L548" s="1">
        <v>54328.0</v>
      </c>
      <c r="M548" s="1">
        <v>10.0</v>
      </c>
      <c r="N548" s="3" t="str">
        <f>+44 11 4603-1144</f>
        <v>#ERROR!</v>
      </c>
    </row>
    <row r="549">
      <c r="A549" s="1">
        <v>553.0</v>
      </c>
      <c r="B549" s="1">
        <v>2.998827E7</v>
      </c>
      <c r="C549" s="1" t="s">
        <v>6</v>
      </c>
      <c r="D549" s="1" t="s">
        <v>1768</v>
      </c>
      <c r="E549" s="1" t="s">
        <v>1769</v>
      </c>
      <c r="F549" s="2">
        <v>30044.0</v>
      </c>
      <c r="G549" s="1" t="s">
        <v>202</v>
      </c>
      <c r="H549" s="1" t="s">
        <v>1770</v>
      </c>
      <c r="I549" s="3" t="str">
        <f>+44 341 398-9936</f>
        <v>#ERROR!</v>
      </c>
      <c r="J549" s="1" t="s">
        <v>202</v>
      </c>
      <c r="L549" s="1">
        <v>307.0</v>
      </c>
      <c r="M549" s="1">
        <v>10.0</v>
      </c>
      <c r="N549" s="3" t="str">
        <f>+44 341 398-9936</f>
        <v>#ERROR!</v>
      </c>
    </row>
    <row r="550">
      <c r="A550" s="1">
        <v>554.0</v>
      </c>
      <c r="B550" s="1">
        <v>2.2794575E7</v>
      </c>
      <c r="C550" s="1" t="s">
        <v>7</v>
      </c>
      <c r="D550" s="1" t="s">
        <v>1771</v>
      </c>
      <c r="E550" s="1" t="s">
        <v>1772</v>
      </c>
      <c r="F550" s="2">
        <v>26258.0</v>
      </c>
      <c r="G550" s="1" t="s">
        <v>1686</v>
      </c>
      <c r="H550" s="1" t="s">
        <v>1773</v>
      </c>
      <c r="I550" s="3" t="str">
        <f>+44 341 481-4449</f>
        <v>#ERROR!</v>
      </c>
      <c r="J550" s="1" t="s">
        <v>1774</v>
      </c>
      <c r="L550" s="1">
        <v>270.0</v>
      </c>
      <c r="M550" s="1">
        <v>10.0</v>
      </c>
      <c r="N550" s="3" t="str">
        <f>+44 341 481-4449</f>
        <v>#ERROR!</v>
      </c>
    </row>
    <row r="551">
      <c r="A551" s="1">
        <v>555.0</v>
      </c>
      <c r="B551" s="1">
        <v>2.5984135E7</v>
      </c>
      <c r="C551" s="1" t="s">
        <v>6</v>
      </c>
      <c r="D551" s="1" t="s">
        <v>454</v>
      </c>
      <c r="E551" s="1" t="s">
        <v>272</v>
      </c>
      <c r="F551" s="2">
        <v>28219.0</v>
      </c>
      <c r="G551" s="1" t="s">
        <v>1775</v>
      </c>
      <c r="H551" s="1" t="s">
        <v>1776</v>
      </c>
      <c r="I551" s="3" t="str">
        <f>+44 341 444-4363</f>
        <v>#ERROR!</v>
      </c>
      <c r="J551" s="1" t="s">
        <v>730</v>
      </c>
      <c r="L551" s="1">
        <v>270.0</v>
      </c>
      <c r="M551" s="1">
        <v>10.0</v>
      </c>
      <c r="N551" s="3" t="str">
        <f>+44 341 444-4363</f>
        <v>#ERROR!</v>
      </c>
    </row>
    <row r="552">
      <c r="A552" s="1">
        <v>556.0</v>
      </c>
      <c r="B552" s="1">
        <v>3.5455168E7</v>
      </c>
      <c r="C552" s="1" t="s">
        <v>6</v>
      </c>
      <c r="D552" s="1" t="s">
        <v>1777</v>
      </c>
      <c r="E552" s="1" t="s">
        <v>1778</v>
      </c>
      <c r="F552" s="2">
        <v>32946.0</v>
      </c>
      <c r="G552" s="1" t="s">
        <v>202</v>
      </c>
      <c r="H552" s="1" t="s">
        <v>1779</v>
      </c>
      <c r="I552" s="3" t="str">
        <f>+44 3468 64-9116</f>
        <v>#ERROR!</v>
      </c>
      <c r="J552" s="1" t="s">
        <v>403</v>
      </c>
      <c r="L552" s="1">
        <v>270.0</v>
      </c>
      <c r="M552" s="1">
        <v>10.0</v>
      </c>
      <c r="N552" s="3" t="str">
        <f>+44 3468 64-9116</f>
        <v>#ERROR!</v>
      </c>
    </row>
    <row r="553">
      <c r="A553" s="1">
        <v>557.0</v>
      </c>
      <c r="B553" s="1">
        <v>1.8321322E7</v>
      </c>
      <c r="C553" s="1" t="s">
        <v>7</v>
      </c>
      <c r="D553" s="1" t="s">
        <v>1780</v>
      </c>
      <c r="E553" s="1" t="s">
        <v>272</v>
      </c>
      <c r="F553" s="2">
        <v>24300.0</v>
      </c>
      <c r="H553" s="1" t="s">
        <v>1781</v>
      </c>
      <c r="I553" s="3" t="str">
        <f>+44 341 643-3860</f>
        <v>#ERROR!</v>
      </c>
      <c r="J553" s="1" t="s">
        <v>333</v>
      </c>
      <c r="L553" s="1">
        <v>270.0</v>
      </c>
      <c r="M553" s="1">
        <v>10.0</v>
      </c>
      <c r="N553" s="3" t="str">
        <f>+44 341 643-3860</f>
        <v>#ERROR!</v>
      </c>
    </row>
    <row r="554">
      <c r="A554" s="1">
        <v>558.0</v>
      </c>
      <c r="B554" s="1">
        <v>3.4689097E7</v>
      </c>
      <c r="C554" s="1" t="s">
        <v>7</v>
      </c>
      <c r="D554" s="1" t="s">
        <v>1782</v>
      </c>
      <c r="E554" s="1" t="s">
        <v>1783</v>
      </c>
      <c r="F554" s="2">
        <v>32728.0</v>
      </c>
      <c r="G554" s="1" t="s">
        <v>202</v>
      </c>
      <c r="H554" s="1" t="s">
        <v>1779</v>
      </c>
      <c r="I554" s="3" t="str">
        <f>+44 3468 64-9116</f>
        <v>#ERROR!</v>
      </c>
      <c r="J554" s="1" t="s">
        <v>450</v>
      </c>
      <c r="L554" s="1">
        <v>270.0</v>
      </c>
      <c r="M554" s="1">
        <v>10.0</v>
      </c>
      <c r="N554" s="3" t="str">
        <f>+44 3468 64-9116</f>
        <v>#ERROR!</v>
      </c>
    </row>
    <row r="555">
      <c r="A555" s="1">
        <v>559.0</v>
      </c>
      <c r="B555" s="1">
        <v>3.2237513E7</v>
      </c>
      <c r="C555" s="1" t="s">
        <v>7</v>
      </c>
      <c r="D555" s="1" t="s">
        <v>1784</v>
      </c>
      <c r="E555" s="1" t="s">
        <v>1785</v>
      </c>
      <c r="F555" s="2">
        <v>31435.0</v>
      </c>
      <c r="H555" s="1" t="s">
        <v>484</v>
      </c>
      <c r="I555" s="3" t="str">
        <f>+44 341 364-4433</f>
        <v>#ERROR!</v>
      </c>
      <c r="J555" s="1" t="s">
        <v>1786</v>
      </c>
      <c r="L555" s="1">
        <v>270.0</v>
      </c>
      <c r="M555" s="1">
        <v>10.0</v>
      </c>
      <c r="N555" s="3" t="str">
        <f>+44 341 364-4433</f>
        <v>#ERROR!</v>
      </c>
    </row>
    <row r="556">
      <c r="A556" s="1">
        <v>560.0</v>
      </c>
      <c r="B556" s="1">
        <v>2.8891909E7</v>
      </c>
      <c r="C556" s="1" t="s">
        <v>6</v>
      </c>
      <c r="D556" s="1" t="s">
        <v>707</v>
      </c>
      <c r="E556" s="1" t="s">
        <v>1787</v>
      </c>
      <c r="F556" s="2">
        <v>29539.0</v>
      </c>
      <c r="H556" s="1" t="s">
        <v>707</v>
      </c>
      <c r="I556" s="3" t="str">
        <f>+44 341 661-9991</f>
        <v>#ERROR!</v>
      </c>
      <c r="J556" s="1" t="s">
        <v>1302</v>
      </c>
      <c r="L556" s="1">
        <v>270.0</v>
      </c>
      <c r="M556" s="1">
        <v>10.0</v>
      </c>
      <c r="N556" s="3" t="str">
        <f>+44 341 661-9991</f>
        <v>#ERROR!</v>
      </c>
    </row>
    <row r="557">
      <c r="A557" s="1">
        <v>561.0</v>
      </c>
      <c r="B557" s="1">
        <v>1.831239E7</v>
      </c>
      <c r="C557" s="1" t="s">
        <v>7</v>
      </c>
      <c r="D557" s="1" t="s">
        <v>565</v>
      </c>
      <c r="E557" s="1" t="s">
        <v>1788</v>
      </c>
      <c r="F557" s="2">
        <v>24204.0</v>
      </c>
      <c r="H557" s="1" t="s">
        <v>1789</v>
      </c>
      <c r="I557" s="3" t="str">
        <f>+44 341 339-4490</f>
        <v>#ERROR!</v>
      </c>
      <c r="J557" s="1" t="s">
        <v>290</v>
      </c>
      <c r="L557" s="1">
        <v>270.0</v>
      </c>
      <c r="M557" s="1">
        <v>10.0</v>
      </c>
      <c r="N557" s="3" t="str">
        <f>+44 341 339-4490</f>
        <v>#ERROR!</v>
      </c>
    </row>
    <row r="558">
      <c r="A558" s="1">
        <v>562.0</v>
      </c>
      <c r="B558" s="1">
        <v>1.4062454E7</v>
      </c>
      <c r="C558" s="1" t="s">
        <v>7</v>
      </c>
      <c r="D558" s="1" t="s">
        <v>1790</v>
      </c>
      <c r="E558" s="1" t="s">
        <v>1791</v>
      </c>
      <c r="F558" s="2">
        <v>21968.0</v>
      </c>
      <c r="G558" s="1" t="s">
        <v>1792</v>
      </c>
      <c r="H558" s="1" t="s">
        <v>1793</v>
      </c>
      <c r="I558" s="3" t="str">
        <f>+44 341 364-4640</f>
        <v>#ERROR!</v>
      </c>
      <c r="J558" s="1" t="s">
        <v>403</v>
      </c>
      <c r="L558" s="1">
        <v>270.0</v>
      </c>
      <c r="M558" s="1">
        <v>10.0</v>
      </c>
      <c r="N558" s="3" t="str">
        <f>+44 341 364-4640</f>
        <v>#ERROR!</v>
      </c>
    </row>
    <row r="559">
      <c r="A559" s="1">
        <v>563.0</v>
      </c>
      <c r="B559" s="1">
        <v>2.9082489E7</v>
      </c>
      <c r="C559" s="1" t="s">
        <v>7</v>
      </c>
      <c r="D559" s="1" t="s">
        <v>1794</v>
      </c>
      <c r="E559" s="1" t="s">
        <v>1795</v>
      </c>
      <c r="F559" s="2">
        <v>29747.0</v>
      </c>
      <c r="H559" s="1" t="s">
        <v>1796</v>
      </c>
      <c r="I559" s="3" t="str">
        <f>+44 341 313-0908</f>
        <v>#ERROR!</v>
      </c>
      <c r="J559" s="1" t="s">
        <v>293</v>
      </c>
      <c r="L559" s="1">
        <v>270.0</v>
      </c>
      <c r="M559" s="1">
        <v>10.0</v>
      </c>
      <c r="N559" s="3" t="str">
        <f>+44 341 313-0908</f>
        <v>#ERROR!</v>
      </c>
    </row>
    <row r="560">
      <c r="A560" s="1">
        <v>564.0</v>
      </c>
      <c r="B560" s="1">
        <v>2.3054964E7</v>
      </c>
      <c r="C560" s="1" t="s">
        <v>7</v>
      </c>
      <c r="D560" s="1" t="s">
        <v>260</v>
      </c>
      <c r="E560" s="1" t="s">
        <v>1797</v>
      </c>
      <c r="F560" s="2">
        <v>26638.0</v>
      </c>
      <c r="H560" s="1" t="s">
        <v>396</v>
      </c>
      <c r="I560" s="3" t="str">
        <f>+44 341 391-4946</f>
        <v>#ERROR!</v>
      </c>
      <c r="J560" s="1" t="s">
        <v>1798</v>
      </c>
      <c r="L560" s="1">
        <v>270.0</v>
      </c>
      <c r="M560" s="1">
        <v>10.0</v>
      </c>
      <c r="N560" s="3" t="str">
        <f>+44 341 391-4946</f>
        <v>#ERROR!</v>
      </c>
    </row>
    <row r="561">
      <c r="A561" s="1">
        <v>565.0</v>
      </c>
      <c r="B561" s="1">
        <v>2.9461484E7</v>
      </c>
      <c r="C561" s="1" t="s">
        <v>7</v>
      </c>
      <c r="D561" s="1" t="s">
        <v>200</v>
      </c>
      <c r="E561" s="1" t="s">
        <v>1799</v>
      </c>
      <c r="F561" s="2">
        <v>30141.0</v>
      </c>
      <c r="H561" s="1" t="s">
        <v>1800</v>
      </c>
      <c r="I561" s="3" t="str">
        <f>+44 341 619-3360</f>
        <v>#ERROR!</v>
      </c>
      <c r="J561" s="1" t="s">
        <v>163</v>
      </c>
      <c r="L561" s="1">
        <v>270.0</v>
      </c>
      <c r="M561" s="1">
        <v>10.0</v>
      </c>
      <c r="N561" s="3" t="str">
        <f>+44 341 619-3360</f>
        <v>#ERROR!</v>
      </c>
    </row>
    <row r="562">
      <c r="A562" s="1">
        <v>566.0</v>
      </c>
      <c r="B562" s="1">
        <v>2.9538129E7</v>
      </c>
      <c r="C562" s="1" t="s">
        <v>6</v>
      </c>
      <c r="D562" s="1" t="s">
        <v>392</v>
      </c>
      <c r="E562" s="1" t="s">
        <v>1801</v>
      </c>
      <c r="F562" s="2">
        <v>30122.0</v>
      </c>
      <c r="H562" s="1" t="s">
        <v>1802</v>
      </c>
      <c r="I562" s="3" t="str">
        <f>+44 341 696-0386</f>
        <v>#ERROR!</v>
      </c>
      <c r="J562" s="1" t="s">
        <v>202</v>
      </c>
      <c r="L562" s="1">
        <v>26473.0</v>
      </c>
      <c r="M562" s="1">
        <v>10.0</v>
      </c>
      <c r="N562" s="3" t="str">
        <f>+44 341 696-0386</f>
        <v>#ERROR!</v>
      </c>
    </row>
    <row r="563">
      <c r="A563" s="1">
        <v>567.0</v>
      </c>
      <c r="B563" s="1">
        <v>1.7773832E7</v>
      </c>
      <c r="C563" s="1" t="s">
        <v>7</v>
      </c>
      <c r="D563" s="1" t="s">
        <v>616</v>
      </c>
      <c r="E563" s="1" t="s">
        <v>1803</v>
      </c>
      <c r="F563" s="2">
        <v>24020.0</v>
      </c>
      <c r="G563" s="1" t="s">
        <v>1804</v>
      </c>
      <c r="H563" s="1" t="s">
        <v>224</v>
      </c>
      <c r="I563" s="3" t="str">
        <f>+44 341 314-8049</f>
        <v>#ERROR!</v>
      </c>
      <c r="J563" s="1" t="s">
        <v>864</v>
      </c>
      <c r="L563" s="1">
        <v>270.0</v>
      </c>
      <c r="M563" s="1">
        <v>10.0</v>
      </c>
      <c r="N563" s="3" t="str">
        <f>+44 341 314-8049</f>
        <v>#ERROR!</v>
      </c>
    </row>
    <row r="564">
      <c r="A564" s="1">
        <v>568.0</v>
      </c>
      <c r="B564" s="1">
        <v>2.9267429E7</v>
      </c>
      <c r="C564" s="1" t="s">
        <v>7</v>
      </c>
      <c r="D564" s="1" t="s">
        <v>155</v>
      </c>
      <c r="E564" s="1" t="s">
        <v>1805</v>
      </c>
      <c r="F564" s="2">
        <v>29702.0</v>
      </c>
      <c r="H564" s="1" t="s">
        <v>1806</v>
      </c>
      <c r="I564" s="3" t="str">
        <f>+44 341 394-4349</f>
        <v>#ERROR!</v>
      </c>
      <c r="J564" s="1" t="s">
        <v>1807</v>
      </c>
      <c r="L564" s="1">
        <v>270.0</v>
      </c>
      <c r="M564" s="1">
        <v>10.0</v>
      </c>
      <c r="N564" s="3" t="str">
        <f>+44 341 394-4349</f>
        <v>#ERROR!</v>
      </c>
    </row>
    <row r="565">
      <c r="A565" s="1">
        <v>569.0</v>
      </c>
      <c r="B565" s="1">
        <v>3.1501999E7</v>
      </c>
      <c r="C565" s="1" t="s">
        <v>6</v>
      </c>
      <c r="D565" s="1" t="s">
        <v>1417</v>
      </c>
      <c r="E565" s="1" t="s">
        <v>1808</v>
      </c>
      <c r="F565" s="2">
        <v>30934.0</v>
      </c>
      <c r="H565" s="1" t="s">
        <v>1809</v>
      </c>
      <c r="I565" s="3" t="str">
        <f>+44 341 634-3840</f>
        <v>#ERROR!</v>
      </c>
      <c r="J565" s="1" t="s">
        <v>864</v>
      </c>
      <c r="L565" s="1">
        <v>270.0</v>
      </c>
      <c r="M565" s="1">
        <v>10.0</v>
      </c>
      <c r="N565" s="3" t="str">
        <f>+44 341 634-3840</f>
        <v>#ERROR!</v>
      </c>
    </row>
    <row r="566">
      <c r="A566" s="1">
        <v>570.0</v>
      </c>
      <c r="B566" s="1">
        <v>2.4169637E7</v>
      </c>
      <c r="C566" s="1" t="s">
        <v>6</v>
      </c>
      <c r="D566" s="1" t="s">
        <v>129</v>
      </c>
      <c r="E566" s="1" t="s">
        <v>1810</v>
      </c>
      <c r="F566" s="2">
        <v>27248.0</v>
      </c>
      <c r="H566" s="1" t="s">
        <v>1811</v>
      </c>
      <c r="I566" s="3" t="str">
        <f>+44 11 4604-1448</f>
        <v>#ERROR!</v>
      </c>
      <c r="J566" s="1" t="s">
        <v>1812</v>
      </c>
      <c r="L566" s="1">
        <v>360.0</v>
      </c>
      <c r="M566" s="1">
        <v>10.0</v>
      </c>
      <c r="N566" s="3" t="str">
        <f>+44 11 4604-1448</f>
        <v>#ERROR!</v>
      </c>
    </row>
    <row r="567">
      <c r="A567" s="1">
        <v>571.0</v>
      </c>
      <c r="B567" s="1">
        <v>2.9985529E7</v>
      </c>
      <c r="C567" s="1" t="s">
        <v>7</v>
      </c>
      <c r="D567" s="1" t="s">
        <v>1813</v>
      </c>
      <c r="E567" s="1" t="s">
        <v>1814</v>
      </c>
      <c r="F567" s="2">
        <v>30329.0</v>
      </c>
      <c r="H567" s="1" t="s">
        <v>1815</v>
      </c>
      <c r="I567" s="3" t="str">
        <f>+44 341 364-9106</f>
        <v>#ERROR!</v>
      </c>
      <c r="J567" s="1" t="s">
        <v>1359</v>
      </c>
      <c r="L567" s="1">
        <v>270.0</v>
      </c>
      <c r="M567" s="1">
        <v>10.0</v>
      </c>
      <c r="N567" s="3" t="str">
        <f>+44 341 364-9106</f>
        <v>#ERROR!</v>
      </c>
    </row>
    <row r="568">
      <c r="A568" s="1">
        <v>572.0</v>
      </c>
      <c r="B568" s="1">
        <v>2.2703036E7</v>
      </c>
      <c r="C568" s="1" t="s">
        <v>7</v>
      </c>
      <c r="D568" s="1" t="s">
        <v>222</v>
      </c>
      <c r="E568" s="1" t="s">
        <v>1751</v>
      </c>
      <c r="F568" s="2">
        <v>26233.0</v>
      </c>
      <c r="H568" s="1" t="s">
        <v>1816</v>
      </c>
      <c r="I568" s="3" t="str">
        <f>+44 341 693-3938</f>
        <v>#ERROR!</v>
      </c>
      <c r="J568" s="1" t="s">
        <v>229</v>
      </c>
      <c r="L568" s="1">
        <v>270.0</v>
      </c>
      <c r="M568" s="1">
        <v>10.0</v>
      </c>
      <c r="N568" s="3" t="str">
        <f>+44 341 693-3938</f>
        <v>#ERROR!</v>
      </c>
    </row>
    <row r="569">
      <c r="A569" s="1">
        <v>573.0</v>
      </c>
      <c r="B569" s="1">
        <v>2.2356671E7</v>
      </c>
      <c r="C569" s="1" t="s">
        <v>7</v>
      </c>
      <c r="D569" s="1" t="s">
        <v>1376</v>
      </c>
      <c r="E569" s="1" t="s">
        <v>1817</v>
      </c>
      <c r="F569" s="2">
        <v>25882.0</v>
      </c>
      <c r="G569" s="1" t="s">
        <v>1818</v>
      </c>
      <c r="H569" s="1" t="s">
        <v>1819</v>
      </c>
      <c r="I569" s="3" t="str">
        <f>+44 341 403-9933</f>
        <v>#ERROR!</v>
      </c>
      <c r="J569" s="1" t="s">
        <v>195</v>
      </c>
      <c r="L569" s="1">
        <v>270.0</v>
      </c>
      <c r="M569" s="1">
        <v>10.0</v>
      </c>
      <c r="N569" s="3" t="str">
        <f>+44 341 403-9933</f>
        <v>#ERROR!</v>
      </c>
    </row>
    <row r="570">
      <c r="A570" s="1">
        <v>574.0</v>
      </c>
      <c r="B570" s="1">
        <v>9.6115211E7</v>
      </c>
      <c r="C570" s="1" t="s">
        <v>7</v>
      </c>
      <c r="D570" s="1" t="s">
        <v>475</v>
      </c>
      <c r="E570" s="1" t="s">
        <v>639</v>
      </c>
      <c r="F570" s="2">
        <v>33896.0</v>
      </c>
      <c r="H570" s="1" t="s">
        <v>1820</v>
      </c>
      <c r="I570" s="3" t="str">
        <f>+44 341 343-3146</f>
        <v>#ERROR!</v>
      </c>
      <c r="J570" s="1" t="s">
        <v>225</v>
      </c>
      <c r="L570" s="1">
        <v>270.0</v>
      </c>
      <c r="M570" s="1">
        <v>239.0</v>
      </c>
      <c r="N570" s="3" t="str">
        <f>+44 341 343-3146</f>
        <v>#ERROR!</v>
      </c>
    </row>
    <row r="571">
      <c r="A571" s="1">
        <v>575.0</v>
      </c>
      <c r="B571" s="1">
        <v>1.4841008E7</v>
      </c>
      <c r="C571" s="1" t="s">
        <v>7</v>
      </c>
      <c r="D571" s="1" t="s">
        <v>1821</v>
      </c>
      <c r="E571" s="1" t="s">
        <v>1822</v>
      </c>
      <c r="F571" s="2">
        <v>22443.0</v>
      </c>
      <c r="G571" s="1" t="s">
        <v>1823</v>
      </c>
      <c r="H571" s="1" t="s">
        <v>1824</v>
      </c>
      <c r="I571" s="3" t="str">
        <f>+44 341 613-9063</f>
        <v>#ERROR!</v>
      </c>
      <c r="J571" s="1" t="s">
        <v>1825</v>
      </c>
      <c r="L571" s="1">
        <v>270.0</v>
      </c>
      <c r="M571" s="1">
        <v>10.0</v>
      </c>
      <c r="N571" s="3" t="str">
        <f>+44 341 613-9063</f>
        <v>#ERROR!</v>
      </c>
    </row>
    <row r="572">
      <c r="A572" s="1">
        <v>576.0</v>
      </c>
      <c r="B572" s="1">
        <v>3.2336883E7</v>
      </c>
      <c r="C572" s="1" t="s">
        <v>7</v>
      </c>
      <c r="D572" s="1" t="s">
        <v>1826</v>
      </c>
      <c r="E572" s="1" t="s">
        <v>1827</v>
      </c>
      <c r="F572" s="2">
        <v>31475.0</v>
      </c>
      <c r="H572" s="1" t="s">
        <v>1828</v>
      </c>
      <c r="I572" s="3" t="str">
        <f>+44 333 668-4699</f>
        <v>#ERROR!</v>
      </c>
      <c r="J572" s="1" t="s">
        <v>163</v>
      </c>
      <c r="L572" s="1">
        <v>53849.0</v>
      </c>
      <c r="M572" s="1">
        <v>10.0</v>
      </c>
      <c r="N572" s="3" t="str">
        <f>+44 333 668-4699</f>
        <v>#ERROR!</v>
      </c>
    </row>
    <row r="573">
      <c r="A573" s="1">
        <v>577.0</v>
      </c>
      <c r="B573" s="1">
        <v>2.275697E7</v>
      </c>
      <c r="C573" s="1" t="s">
        <v>7</v>
      </c>
      <c r="D573" s="1" t="s">
        <v>267</v>
      </c>
      <c r="E573" s="1" t="s">
        <v>1829</v>
      </c>
      <c r="F573" s="2">
        <v>26555.0</v>
      </c>
      <c r="H573" s="1" t="s">
        <v>549</v>
      </c>
      <c r="I573" s="3" t="str">
        <f>+44 341 490-4406</f>
        <v>#ERROR!</v>
      </c>
      <c r="J573" s="1" t="s">
        <v>199</v>
      </c>
      <c r="L573" s="1">
        <v>270.0</v>
      </c>
      <c r="M573" s="1">
        <v>10.0</v>
      </c>
      <c r="N573" s="3" t="str">
        <f>+44 341 490-4406</f>
        <v>#ERROR!</v>
      </c>
    </row>
    <row r="574">
      <c r="A574" s="1">
        <v>578.0</v>
      </c>
      <c r="B574" s="1">
        <v>2.3861944E7</v>
      </c>
      <c r="C574" s="1" t="s">
        <v>6</v>
      </c>
      <c r="D574" s="1" t="s">
        <v>1830</v>
      </c>
      <c r="E574" s="1" t="s">
        <v>1831</v>
      </c>
      <c r="F574" s="2">
        <v>27083.0</v>
      </c>
      <c r="G574" s="1" t="s">
        <v>1832</v>
      </c>
      <c r="H574" s="1" t="s">
        <v>1833</v>
      </c>
      <c r="I574" s="3" t="str">
        <f>+44 341 419-0336</f>
        <v>#ERROR!</v>
      </c>
      <c r="J574" s="1" t="s">
        <v>431</v>
      </c>
      <c r="L574" s="1">
        <v>54040.0</v>
      </c>
      <c r="M574" s="1">
        <v>10.0</v>
      </c>
      <c r="N574" s="3" t="str">
        <f>+44 341 419-0336</f>
        <v>#ERROR!</v>
      </c>
    </row>
    <row r="575">
      <c r="A575" s="1">
        <v>579.0</v>
      </c>
      <c r="B575" s="1">
        <v>1.4093549E7</v>
      </c>
      <c r="C575" s="1" t="s">
        <v>6</v>
      </c>
      <c r="D575" s="1" t="s">
        <v>278</v>
      </c>
      <c r="E575" s="1" t="s">
        <v>1834</v>
      </c>
      <c r="F575" s="2">
        <v>20696.0</v>
      </c>
      <c r="G575" s="1" t="s">
        <v>761</v>
      </c>
      <c r="H575" s="1" t="s">
        <v>1835</v>
      </c>
      <c r="I575" s="3" t="str">
        <f>+44 341 400-0333</f>
        <v>#ERROR!</v>
      </c>
      <c r="J575" s="1" t="s">
        <v>1836</v>
      </c>
      <c r="L575" s="1">
        <v>270.0</v>
      </c>
      <c r="M575" s="1">
        <v>10.0</v>
      </c>
      <c r="N575" s="3" t="str">
        <f>+44 341 400-0333</f>
        <v>#ERROR!</v>
      </c>
    </row>
    <row r="576">
      <c r="A576" s="1">
        <v>580.0</v>
      </c>
      <c r="B576" s="1">
        <v>2.8892493E7</v>
      </c>
      <c r="C576" s="1" t="s">
        <v>7</v>
      </c>
      <c r="D576" s="1" t="s">
        <v>1837</v>
      </c>
      <c r="E576" s="1" t="s">
        <v>1838</v>
      </c>
      <c r="F576" s="2">
        <v>29608.0</v>
      </c>
      <c r="G576" s="1" t="s">
        <v>1839</v>
      </c>
      <c r="H576" s="1" t="s">
        <v>1214</v>
      </c>
      <c r="I576" s="3" t="str">
        <f>+44 341 444-1943</f>
        <v>#ERROR!</v>
      </c>
      <c r="J576" s="1" t="s">
        <v>1840</v>
      </c>
      <c r="L576" s="1">
        <v>270.0</v>
      </c>
      <c r="M576" s="1">
        <v>10.0</v>
      </c>
      <c r="N576" s="3" t="str">
        <f>+44 341 444-1943</f>
        <v>#ERROR!</v>
      </c>
    </row>
    <row r="577">
      <c r="A577" s="1">
        <v>581.0</v>
      </c>
      <c r="B577" s="1">
        <v>3.1244567E7</v>
      </c>
      <c r="C577" s="1" t="s">
        <v>6</v>
      </c>
      <c r="D577" s="1" t="s">
        <v>1841</v>
      </c>
      <c r="E577" s="1" t="s">
        <v>1842</v>
      </c>
      <c r="F577" s="2">
        <v>30757.0</v>
      </c>
      <c r="G577" s="1" t="s">
        <v>202</v>
      </c>
      <c r="H577" s="1" t="s">
        <v>1843</v>
      </c>
      <c r="I577" s="3" t="str">
        <f>+44 3491 44-8484</f>
        <v>#ERROR!</v>
      </c>
      <c r="J577" s="1" t="s">
        <v>575</v>
      </c>
      <c r="L577" s="1">
        <v>346.0</v>
      </c>
      <c r="M577" s="1">
        <v>10.0</v>
      </c>
      <c r="N577" s="3" t="str">
        <f>+44 3491 44-8484</f>
        <v>#ERROR!</v>
      </c>
    </row>
    <row r="578">
      <c r="A578" s="1">
        <v>582.0</v>
      </c>
      <c r="B578" s="1">
        <v>3.398663E7</v>
      </c>
      <c r="C578" s="1" t="s">
        <v>7</v>
      </c>
      <c r="D578" s="1" t="s">
        <v>1844</v>
      </c>
      <c r="E578" s="1" t="s">
        <v>1845</v>
      </c>
      <c r="F578" s="2">
        <v>32284.0</v>
      </c>
      <c r="H578" s="1" t="s">
        <v>1846</v>
      </c>
      <c r="I578" s="3" t="str">
        <f>+44 341 314-8434</f>
        <v>#ERROR!</v>
      </c>
      <c r="J578" s="1" t="s">
        <v>1332</v>
      </c>
      <c r="L578" s="1">
        <v>270.0</v>
      </c>
      <c r="M578" s="1">
        <v>10.0</v>
      </c>
      <c r="N578" s="3" t="str">
        <f>+44 341 314-8434</f>
        <v>#ERROR!</v>
      </c>
    </row>
    <row r="579">
      <c r="A579" s="1">
        <v>583.0</v>
      </c>
      <c r="B579" s="1">
        <v>2.029885E7</v>
      </c>
      <c r="C579" s="1" t="s">
        <v>6</v>
      </c>
      <c r="D579" s="1" t="s">
        <v>983</v>
      </c>
      <c r="E579" s="1" t="s">
        <v>1266</v>
      </c>
      <c r="F579" s="2">
        <v>24882.0</v>
      </c>
      <c r="G579" s="1" t="s">
        <v>202</v>
      </c>
      <c r="H579" s="1" t="s">
        <v>1847</v>
      </c>
      <c r="I579" s="3" t="str">
        <f>+44 341 408-4344</f>
        <v>#ERROR!</v>
      </c>
      <c r="J579" s="1" t="s">
        <v>525</v>
      </c>
      <c r="L579" s="1">
        <v>270.0</v>
      </c>
      <c r="M579" s="1">
        <v>10.0</v>
      </c>
      <c r="N579" s="3" t="str">
        <f>+44 341 408-4344</f>
        <v>#ERROR!</v>
      </c>
    </row>
    <row r="580">
      <c r="A580" s="1">
        <v>584.0</v>
      </c>
      <c r="B580" s="1">
        <v>3.4967903E7</v>
      </c>
      <c r="C580" s="1" t="s">
        <v>6</v>
      </c>
      <c r="D580" s="1" t="s">
        <v>1651</v>
      </c>
      <c r="E580" s="1" t="s">
        <v>206</v>
      </c>
      <c r="F580" s="2">
        <v>32760.0</v>
      </c>
      <c r="G580" s="1" t="s">
        <v>1848</v>
      </c>
      <c r="H580" s="1" t="s">
        <v>1849</v>
      </c>
      <c r="I580" s="3" t="str">
        <f>+44 341 661-8398</f>
        <v>#ERROR!</v>
      </c>
      <c r="J580" s="1" t="s">
        <v>1850</v>
      </c>
      <c r="L580" s="1">
        <v>270.0</v>
      </c>
      <c r="M580" s="1">
        <v>10.0</v>
      </c>
      <c r="N580" s="3" t="str">
        <f>+44 341 661-8398</f>
        <v>#ERROR!</v>
      </c>
    </row>
    <row r="581">
      <c r="A581" s="1">
        <v>585.0</v>
      </c>
      <c r="B581" s="1">
        <v>4.6085431E7</v>
      </c>
      <c r="C581" s="1" t="s">
        <v>7</v>
      </c>
      <c r="D581" s="1" t="s">
        <v>971</v>
      </c>
      <c r="E581" s="1" t="s">
        <v>587</v>
      </c>
      <c r="F581" s="2">
        <v>38237.0</v>
      </c>
      <c r="H581" s="1" t="s">
        <v>1851</v>
      </c>
      <c r="I581" s="3" t="str">
        <f>+44 341 363-8348</f>
        <v>#ERROR!</v>
      </c>
      <c r="J581" s="1" t="s">
        <v>237</v>
      </c>
      <c r="L581" s="1">
        <v>54040.0</v>
      </c>
      <c r="M581" s="1">
        <v>10.0</v>
      </c>
      <c r="N581" s="3" t="str">
        <f>+44 341 363-8348</f>
        <v>#ERROR!</v>
      </c>
    </row>
    <row r="582">
      <c r="A582" s="1">
        <v>586.0</v>
      </c>
      <c r="B582" s="1">
        <v>2.0377566E7</v>
      </c>
      <c r="C582" s="1" t="s">
        <v>7</v>
      </c>
      <c r="D582" s="1" t="s">
        <v>1852</v>
      </c>
      <c r="E582" s="1" t="s">
        <v>1853</v>
      </c>
      <c r="F582" s="2">
        <v>25373.0</v>
      </c>
      <c r="G582" s="1" t="s">
        <v>1854</v>
      </c>
      <c r="H582" s="1" t="s">
        <v>1855</v>
      </c>
      <c r="I582" s="3" t="str">
        <f>+44 341 303-3619</f>
        <v>#ERROR!</v>
      </c>
      <c r="J582" s="1" t="s">
        <v>270</v>
      </c>
      <c r="L582" s="1">
        <v>270.0</v>
      </c>
      <c r="M582" s="1">
        <v>10.0</v>
      </c>
      <c r="N582" s="3" t="str">
        <f>+44 341 303-3619</f>
        <v>#ERROR!</v>
      </c>
    </row>
    <row r="583">
      <c r="A583" s="1">
        <v>587.0</v>
      </c>
      <c r="B583" s="1">
        <v>3.8633628E7</v>
      </c>
      <c r="C583" s="1" t="s">
        <v>6</v>
      </c>
      <c r="D583" s="1" t="s">
        <v>1856</v>
      </c>
      <c r="E583" s="1" t="s">
        <v>1857</v>
      </c>
      <c r="F583" s="2">
        <v>34547.0</v>
      </c>
      <c r="G583" s="1" t="s">
        <v>1858</v>
      </c>
      <c r="H583" s="1" t="s">
        <v>1859</v>
      </c>
      <c r="I583" s="3" t="str">
        <f>+44 341 614-6919</f>
        <v>#ERROR!</v>
      </c>
      <c r="J583" s="1" t="s">
        <v>1860</v>
      </c>
      <c r="L583" s="1">
        <v>270.0</v>
      </c>
      <c r="M583" s="1">
        <v>10.0</v>
      </c>
      <c r="N583" s="3" t="str">
        <f>+44 341 614-6919</f>
        <v>#ERROR!</v>
      </c>
    </row>
    <row r="584">
      <c r="A584" s="1">
        <v>588.0</v>
      </c>
      <c r="B584" s="1">
        <v>1.9287721E7</v>
      </c>
      <c r="C584" s="1" t="s">
        <v>7</v>
      </c>
      <c r="D584" s="1" t="s">
        <v>1861</v>
      </c>
      <c r="E584" s="1" t="s">
        <v>1862</v>
      </c>
      <c r="F584" s="2">
        <v>27733.0</v>
      </c>
      <c r="H584" s="1" t="s">
        <v>1863</v>
      </c>
      <c r="I584" s="3" t="str">
        <f>+44 341 684-1303</f>
        <v>#ERROR!</v>
      </c>
      <c r="J584" s="1" t="s">
        <v>290</v>
      </c>
      <c r="L584" s="1">
        <v>308.0</v>
      </c>
      <c r="M584" s="1">
        <v>10.0</v>
      </c>
      <c r="N584" s="3" t="str">
        <f>+44 341 684-1303</f>
        <v>#ERROR!</v>
      </c>
    </row>
    <row r="585">
      <c r="A585" s="1">
        <v>589.0</v>
      </c>
      <c r="B585" s="1">
        <v>3.4598378E7</v>
      </c>
      <c r="C585" s="1" t="s">
        <v>7</v>
      </c>
      <c r="D585" s="1" t="s">
        <v>230</v>
      </c>
      <c r="E585" s="1" t="s">
        <v>1864</v>
      </c>
      <c r="F585" s="2">
        <v>32598.0</v>
      </c>
      <c r="G585" s="1" t="s">
        <v>202</v>
      </c>
      <c r="H585" s="1" t="s">
        <v>1865</v>
      </c>
      <c r="I585" s="3" t="str">
        <f>+44 343 494-4809</f>
        <v>#ERROR!</v>
      </c>
      <c r="J585" s="1" t="s">
        <v>1866</v>
      </c>
      <c r="L585" s="1">
        <v>247.0</v>
      </c>
      <c r="M585" s="1">
        <v>10.0</v>
      </c>
      <c r="N585" s="3" t="str">
        <f>+44 343 494-4809</f>
        <v>#ERROR!</v>
      </c>
    </row>
    <row r="586">
      <c r="A586" s="1">
        <v>590.0</v>
      </c>
      <c r="B586" s="1">
        <v>2.7088034E7</v>
      </c>
      <c r="C586" s="1" t="s">
        <v>7</v>
      </c>
      <c r="D586" s="1" t="s">
        <v>1867</v>
      </c>
      <c r="E586" s="1" t="s">
        <v>1868</v>
      </c>
      <c r="F586" s="2">
        <v>28610.0</v>
      </c>
      <c r="H586" s="1" t="s">
        <v>1869</v>
      </c>
      <c r="I586" s="3" t="str">
        <f>+44 341 444-8384</f>
        <v>#ERROR!</v>
      </c>
      <c r="J586" s="1" t="s">
        <v>1870</v>
      </c>
      <c r="L586" s="1">
        <v>270.0</v>
      </c>
      <c r="M586" s="1">
        <v>10.0</v>
      </c>
      <c r="N586" s="3" t="str">
        <f>+44 341 444-8384</f>
        <v>#ERROR!</v>
      </c>
    </row>
    <row r="587">
      <c r="A587" s="1">
        <v>591.0</v>
      </c>
      <c r="B587" s="1">
        <v>1.7980478E7</v>
      </c>
      <c r="C587" s="1" t="s">
        <v>7</v>
      </c>
      <c r="D587" s="1" t="s">
        <v>1871</v>
      </c>
      <c r="E587" s="1" t="s">
        <v>1872</v>
      </c>
      <c r="F587" s="2">
        <v>23960.0</v>
      </c>
      <c r="H587" s="1" t="s">
        <v>1873</v>
      </c>
      <c r="I587" s="3" t="str">
        <f>+44 336 430-8431</f>
        <v>#ERROR!</v>
      </c>
      <c r="J587" s="1" t="s">
        <v>1874</v>
      </c>
      <c r="L587" s="1">
        <v>256.0</v>
      </c>
      <c r="M587" s="1">
        <v>10.0</v>
      </c>
      <c r="N587" s="3" t="str">
        <f>+44 336 430-8431</f>
        <v>#ERROR!</v>
      </c>
    </row>
    <row r="588">
      <c r="A588" s="1">
        <v>592.0</v>
      </c>
      <c r="B588" s="1">
        <v>1.3640651E7</v>
      </c>
      <c r="C588" s="1" t="s">
        <v>7</v>
      </c>
      <c r="D588" s="1" t="s">
        <v>1875</v>
      </c>
      <c r="E588" s="1" t="s">
        <v>1876</v>
      </c>
      <c r="F588" s="2">
        <v>21786.0</v>
      </c>
      <c r="H588" s="1" t="s">
        <v>1877</v>
      </c>
      <c r="I588" s="3" t="str">
        <f>+44 341 643-9331</f>
        <v>#ERROR!</v>
      </c>
      <c r="J588" s="1" t="s">
        <v>519</v>
      </c>
      <c r="L588" s="1">
        <v>270.0</v>
      </c>
      <c r="M588" s="1">
        <v>10.0</v>
      </c>
      <c r="N588" s="3" t="str">
        <f>+44 341 643-9331</f>
        <v>#ERROR!</v>
      </c>
    </row>
    <row r="589">
      <c r="A589" s="1">
        <v>593.0</v>
      </c>
      <c r="B589" s="1">
        <v>3.1459978E7</v>
      </c>
      <c r="C589" s="1" t="s">
        <v>7</v>
      </c>
      <c r="D589" s="1" t="s">
        <v>1878</v>
      </c>
      <c r="E589" s="1" t="s">
        <v>1879</v>
      </c>
      <c r="F589" s="2">
        <v>31099.0</v>
      </c>
      <c r="H589" s="1" t="s">
        <v>1880</v>
      </c>
      <c r="I589" s="3" t="str">
        <f>+44 341 484-4930</f>
        <v>#ERROR!</v>
      </c>
      <c r="J589" s="1" t="s">
        <v>293</v>
      </c>
      <c r="L589" s="1">
        <v>270.0</v>
      </c>
      <c r="M589" s="1">
        <v>10.0</v>
      </c>
      <c r="N589" s="3" t="str">
        <f>+44 341 484-4930</f>
        <v>#ERROR!</v>
      </c>
    </row>
    <row r="590">
      <c r="A590" s="1">
        <v>594.0</v>
      </c>
      <c r="B590" s="1">
        <v>3.2027418E7</v>
      </c>
      <c r="C590" s="1" t="s">
        <v>7</v>
      </c>
      <c r="D590" s="1" t="s">
        <v>1475</v>
      </c>
      <c r="E590" s="1" t="s">
        <v>1881</v>
      </c>
      <c r="F590" s="2">
        <v>31081.0</v>
      </c>
      <c r="H590" s="1" t="s">
        <v>1882</v>
      </c>
      <c r="I590" s="3" t="str">
        <f>+44 341 339-1899</f>
        <v>#ERROR!</v>
      </c>
      <c r="J590" s="1" t="s">
        <v>575</v>
      </c>
      <c r="L590" s="1">
        <v>270.0</v>
      </c>
      <c r="M590" s="1">
        <v>10.0</v>
      </c>
      <c r="N590" s="3" t="str">
        <f>+44 341 339-1899</f>
        <v>#ERROR!</v>
      </c>
    </row>
    <row r="591">
      <c r="A591" s="1">
        <v>595.0</v>
      </c>
      <c r="B591" s="1">
        <v>4.1863813E7</v>
      </c>
      <c r="C591" s="1" t="s">
        <v>7</v>
      </c>
      <c r="D591" s="1" t="s">
        <v>1505</v>
      </c>
      <c r="E591" s="1" t="s">
        <v>1883</v>
      </c>
      <c r="F591" s="2">
        <v>36264.0</v>
      </c>
      <c r="H591" s="1" t="s">
        <v>1884</v>
      </c>
      <c r="I591" s="3" t="str">
        <f>+44 341 394-0630</f>
        <v>#ERROR!</v>
      </c>
      <c r="J591" s="1" t="s">
        <v>1885</v>
      </c>
      <c r="L591" s="1">
        <v>270.0</v>
      </c>
      <c r="M591" s="1">
        <v>10.0</v>
      </c>
      <c r="N591" s="3" t="str">
        <f>+44 341 394-0630</f>
        <v>#ERROR!</v>
      </c>
    </row>
    <row r="592">
      <c r="A592" s="1">
        <v>596.0</v>
      </c>
      <c r="B592" s="1">
        <v>3.2466829E7</v>
      </c>
      <c r="C592" s="1" t="s">
        <v>7</v>
      </c>
      <c r="D592" s="1" t="s">
        <v>1886</v>
      </c>
      <c r="E592" s="1" t="s">
        <v>607</v>
      </c>
      <c r="F592" s="2">
        <v>31397.0</v>
      </c>
      <c r="H592" s="1" t="s">
        <v>271</v>
      </c>
      <c r="I592" s="3" t="str">
        <f>+44 9 3464 44-4439</f>
        <v>#ERROR!</v>
      </c>
      <c r="J592" s="1" t="s">
        <v>345</v>
      </c>
      <c r="L592" s="1">
        <v>270.0</v>
      </c>
      <c r="M592" s="1">
        <v>10.0</v>
      </c>
      <c r="N592" s="3" t="str">
        <f>+44 9 3464 44-4439</f>
        <v>#ERROR!</v>
      </c>
    </row>
    <row r="593">
      <c r="A593" s="1">
        <v>597.0</v>
      </c>
      <c r="B593" s="1">
        <v>1.6445714E7</v>
      </c>
      <c r="C593" s="1" t="s">
        <v>6</v>
      </c>
      <c r="D593" s="1" t="s">
        <v>376</v>
      </c>
      <c r="E593" s="1" t="s">
        <v>1887</v>
      </c>
      <c r="F593" s="2">
        <v>23083.0</v>
      </c>
      <c r="G593" s="1" t="s">
        <v>211</v>
      </c>
      <c r="H593" s="1" t="s">
        <v>1888</v>
      </c>
      <c r="I593" s="3" t="str">
        <f>+44 341 344-0934</f>
        <v>#ERROR!</v>
      </c>
      <c r="J593" s="1" t="s">
        <v>730</v>
      </c>
      <c r="L593" s="1">
        <v>270.0</v>
      </c>
      <c r="M593" s="1">
        <v>10.0</v>
      </c>
      <c r="N593" s="3" t="str">
        <f>+44 341 344-0934</f>
        <v>#ERROR!</v>
      </c>
    </row>
    <row r="594">
      <c r="A594" s="1">
        <v>598.0</v>
      </c>
      <c r="B594" s="1">
        <v>3.3194931E7</v>
      </c>
      <c r="C594" s="1" t="s">
        <v>7</v>
      </c>
      <c r="D594" s="1" t="s">
        <v>1889</v>
      </c>
      <c r="E594" s="1" t="s">
        <v>1890</v>
      </c>
      <c r="F594" s="2">
        <v>31810.0</v>
      </c>
      <c r="G594" s="1" t="s">
        <v>1891</v>
      </c>
      <c r="H594" s="1" t="s">
        <v>1892</v>
      </c>
      <c r="I594" s="3" t="str">
        <f>+44 3463 49-4436</f>
        <v>#ERROR!</v>
      </c>
      <c r="J594" s="1" t="s">
        <v>1893</v>
      </c>
      <c r="L594" s="1">
        <v>236.0</v>
      </c>
      <c r="M594" s="1">
        <v>10.0</v>
      </c>
      <c r="N594" s="3" t="str">
        <f>+44 3463 49-4436</f>
        <v>#ERROR!</v>
      </c>
    </row>
    <row r="595">
      <c r="A595" s="1">
        <v>599.0</v>
      </c>
      <c r="B595" s="1">
        <v>3.437393E7</v>
      </c>
      <c r="C595" s="1" t="s">
        <v>6</v>
      </c>
      <c r="D595" s="1" t="s">
        <v>1894</v>
      </c>
      <c r="E595" s="1" t="s">
        <v>1895</v>
      </c>
      <c r="F595" s="2">
        <v>32397.0</v>
      </c>
      <c r="H595" s="1" t="s">
        <v>1896</v>
      </c>
      <c r="I595" s="3" t="str">
        <f>+44 341 314-0064</f>
        <v>#ERROR!</v>
      </c>
      <c r="J595" s="1" t="s">
        <v>522</v>
      </c>
      <c r="L595" s="1">
        <v>270.0</v>
      </c>
      <c r="M595" s="1">
        <v>10.0</v>
      </c>
      <c r="N595" s="3" t="str">
        <f>+44 341 314-0064</f>
        <v>#ERROR!</v>
      </c>
    </row>
    <row r="596">
      <c r="A596" s="1">
        <v>600.0</v>
      </c>
      <c r="B596" s="1">
        <v>2.0818591E7</v>
      </c>
      <c r="C596" s="1" t="s">
        <v>7</v>
      </c>
      <c r="D596" s="1" t="s">
        <v>1897</v>
      </c>
      <c r="E596" s="1" t="s">
        <v>1898</v>
      </c>
      <c r="F596" s="2">
        <v>25219.0</v>
      </c>
      <c r="H596" s="1" t="s">
        <v>1899</v>
      </c>
      <c r="I596" s="3" t="str">
        <f>+44 3491 60-4684</f>
        <v>#ERROR!</v>
      </c>
      <c r="J596" s="1" t="s">
        <v>290</v>
      </c>
      <c r="L596" s="1">
        <v>346.0</v>
      </c>
      <c r="M596" s="1">
        <v>10.0</v>
      </c>
      <c r="N596" s="3" t="str">
        <f>+44 3491 60-4684</f>
        <v>#ERROR!</v>
      </c>
    </row>
    <row r="597">
      <c r="A597" s="1">
        <v>601.0</v>
      </c>
      <c r="B597" s="1">
        <v>2.3450599E7</v>
      </c>
      <c r="C597" s="1" t="s">
        <v>6</v>
      </c>
      <c r="D597" s="1" t="s">
        <v>1900</v>
      </c>
      <c r="E597" s="1" t="s">
        <v>1901</v>
      </c>
      <c r="F597" s="2">
        <v>26809.0</v>
      </c>
      <c r="G597" s="1" t="s">
        <v>202</v>
      </c>
      <c r="H597" s="1" t="s">
        <v>1902</v>
      </c>
      <c r="I597" s="3" t="str">
        <f>+44 336 439-9333</f>
        <v>#ERROR!</v>
      </c>
      <c r="J597" s="1" t="s">
        <v>1903</v>
      </c>
      <c r="L597" s="1">
        <v>256.0</v>
      </c>
      <c r="M597" s="1">
        <v>10.0</v>
      </c>
      <c r="N597" s="3" t="str">
        <f>+44 336 439-9333</f>
        <v>#ERROR!</v>
      </c>
    </row>
    <row r="598">
      <c r="A598" s="1">
        <v>602.0</v>
      </c>
      <c r="B598" s="1">
        <v>1.1223688E7</v>
      </c>
      <c r="C598" s="1" t="s">
        <v>7</v>
      </c>
      <c r="D598" s="1" t="s">
        <v>1904</v>
      </c>
      <c r="E598" s="1" t="s">
        <v>1905</v>
      </c>
      <c r="F598" s="2">
        <v>19662.0</v>
      </c>
      <c r="H598" s="1" t="s">
        <v>1587</v>
      </c>
      <c r="I598" s="3" t="str">
        <f>+44 341 643-4963</f>
        <v>#ERROR!</v>
      </c>
      <c r="J598" s="1" t="s">
        <v>602</v>
      </c>
      <c r="L598" s="1">
        <v>270.0</v>
      </c>
      <c r="M598" s="1">
        <v>10.0</v>
      </c>
      <c r="N598" s="3" t="str">
        <f>+44 341 643-4963</f>
        <v>#ERROR!</v>
      </c>
    </row>
    <row r="599">
      <c r="A599" s="1">
        <v>603.0</v>
      </c>
      <c r="B599" s="1">
        <v>3.283555E7</v>
      </c>
      <c r="C599" s="1" t="s">
        <v>7</v>
      </c>
      <c r="D599" s="1" t="s">
        <v>475</v>
      </c>
      <c r="E599" s="1" t="s">
        <v>1906</v>
      </c>
      <c r="F599" s="2">
        <v>31876.0</v>
      </c>
      <c r="H599" s="1" t="s">
        <v>1907</v>
      </c>
      <c r="I599" s="3" t="str">
        <f>+44 3491 49-3436</f>
        <v>#ERROR!</v>
      </c>
      <c r="J599" s="1" t="s">
        <v>293</v>
      </c>
      <c r="L599" s="1">
        <v>346.0</v>
      </c>
      <c r="M599" s="1">
        <v>10.0</v>
      </c>
      <c r="N599" s="3" t="str">
        <f>+44 3491 49-3436</f>
        <v>#ERROR!</v>
      </c>
    </row>
    <row r="600">
      <c r="A600" s="1">
        <v>604.0</v>
      </c>
      <c r="B600" s="1">
        <v>2.0405544E7</v>
      </c>
      <c r="C600" s="1" t="s">
        <v>6</v>
      </c>
      <c r="D600" s="1" t="s">
        <v>1908</v>
      </c>
      <c r="E600" s="1" t="s">
        <v>1909</v>
      </c>
      <c r="F600" s="2">
        <v>25035.0</v>
      </c>
      <c r="H600" s="1" t="s">
        <v>1910</v>
      </c>
      <c r="I600" s="3" t="str">
        <f>+44 341 669-4493</f>
        <v>#ERROR!</v>
      </c>
      <c r="J600" s="1" t="s">
        <v>1911</v>
      </c>
      <c r="L600" s="1">
        <v>270.0</v>
      </c>
      <c r="M600" s="1">
        <v>10.0</v>
      </c>
      <c r="N600" s="3" t="str">
        <f>+44 341 669-4493</f>
        <v>#ERROR!</v>
      </c>
    </row>
    <row r="601">
      <c r="A601" s="1">
        <v>605.0</v>
      </c>
      <c r="B601" s="1">
        <v>1.8047614E7</v>
      </c>
      <c r="C601" s="1" t="s">
        <v>7</v>
      </c>
      <c r="D601" s="1" t="s">
        <v>1912</v>
      </c>
      <c r="E601" s="1" t="s">
        <v>1913</v>
      </c>
      <c r="F601" s="2">
        <v>24429.0</v>
      </c>
      <c r="H601" s="1" t="s">
        <v>1914</v>
      </c>
      <c r="I601" s="3" t="str">
        <f>+44 341 331-3086</f>
        <v>#ERROR!</v>
      </c>
      <c r="J601" s="1" t="s">
        <v>290</v>
      </c>
      <c r="L601" s="1">
        <v>270.0</v>
      </c>
      <c r="M601" s="1">
        <v>10.0</v>
      </c>
      <c r="N601" s="3" t="str">
        <f>+44 341 331-3086</f>
        <v>#ERROR!</v>
      </c>
    </row>
    <row r="602">
      <c r="A602" s="1">
        <v>606.0</v>
      </c>
      <c r="B602" s="1">
        <v>2.5012339E7</v>
      </c>
      <c r="C602" s="1" t="s">
        <v>6</v>
      </c>
      <c r="D602" s="1" t="s">
        <v>549</v>
      </c>
      <c r="E602" s="1" t="s">
        <v>1915</v>
      </c>
      <c r="F602" s="2">
        <v>27894.0</v>
      </c>
      <c r="H602" s="1" t="s">
        <v>1916</v>
      </c>
      <c r="I602" s="3" t="str">
        <f>+44 341 638-6389</f>
        <v>#ERROR!</v>
      </c>
      <c r="J602" s="1" t="s">
        <v>1917</v>
      </c>
      <c r="L602" s="1">
        <v>26511.0</v>
      </c>
      <c r="M602" s="1">
        <v>10.0</v>
      </c>
      <c r="N602" s="3" t="str">
        <f>+44 341 638-6389</f>
        <v>#ERROR!</v>
      </c>
    </row>
    <row r="603">
      <c r="A603" s="1">
        <v>607.0</v>
      </c>
      <c r="B603" s="1">
        <v>3.5362637E7</v>
      </c>
      <c r="C603" s="1" t="s">
        <v>7</v>
      </c>
      <c r="D603" s="1" t="s">
        <v>713</v>
      </c>
      <c r="E603" s="1" t="s">
        <v>1918</v>
      </c>
      <c r="F603" s="2">
        <v>33058.0</v>
      </c>
      <c r="H603" s="1" t="s">
        <v>1919</v>
      </c>
      <c r="I603" s="3" t="str">
        <f>+44 341 449-6183</f>
        <v>#ERROR!</v>
      </c>
      <c r="J603" s="1" t="s">
        <v>163</v>
      </c>
      <c r="L603" s="1">
        <v>270.0</v>
      </c>
      <c r="M603" s="1">
        <v>10.0</v>
      </c>
      <c r="N603" s="3" t="str">
        <f>+44 341 449-6183</f>
        <v>#ERROR!</v>
      </c>
    </row>
    <row r="604">
      <c r="A604" s="1">
        <v>608.0</v>
      </c>
      <c r="B604" s="1">
        <v>2.4278769E7</v>
      </c>
      <c r="C604" s="1" t="s">
        <v>7</v>
      </c>
      <c r="D604" s="1" t="s">
        <v>1920</v>
      </c>
      <c r="E604" s="1" t="s">
        <v>1921</v>
      </c>
      <c r="F604" s="2">
        <v>27115.0</v>
      </c>
      <c r="H604" s="1" t="s">
        <v>1922</v>
      </c>
      <c r="I604" s="3" t="str">
        <f>+44 3491 69-8194</f>
        <v>#ERROR!</v>
      </c>
      <c r="J604" s="1" t="s">
        <v>1923</v>
      </c>
      <c r="L604" s="1">
        <v>346.0</v>
      </c>
      <c r="M604" s="1">
        <v>10.0</v>
      </c>
      <c r="N604" s="3" t="str">
        <f>+44 3491 69-8194</f>
        <v>#ERROR!</v>
      </c>
    </row>
    <row r="605">
      <c r="A605" s="1">
        <v>609.0</v>
      </c>
      <c r="B605" s="1">
        <v>3.0187068E7</v>
      </c>
      <c r="C605" s="1" t="s">
        <v>6</v>
      </c>
      <c r="D605" s="1" t="s">
        <v>1025</v>
      </c>
      <c r="E605" s="1" t="s">
        <v>1924</v>
      </c>
      <c r="F605" s="2">
        <v>28720.0</v>
      </c>
      <c r="H605" s="1" t="s">
        <v>1925</v>
      </c>
      <c r="I605" s="3" t="str">
        <f>+44 341 433-3940</f>
        <v>#ERROR!</v>
      </c>
      <c r="J605" s="1" t="s">
        <v>229</v>
      </c>
      <c r="L605" s="1">
        <v>270.0</v>
      </c>
      <c r="M605" s="1">
        <v>10.0</v>
      </c>
      <c r="N605" s="3" t="str">
        <f>+44 341 433-3940</f>
        <v>#ERROR!</v>
      </c>
    </row>
    <row r="606">
      <c r="A606" s="1">
        <v>610.0</v>
      </c>
      <c r="B606" s="1">
        <v>3.3271436E7</v>
      </c>
      <c r="C606" s="1" t="s">
        <v>7</v>
      </c>
      <c r="D606" s="1" t="s">
        <v>1926</v>
      </c>
      <c r="E606" s="1" t="s">
        <v>1927</v>
      </c>
      <c r="F606" s="2">
        <v>30860.0</v>
      </c>
      <c r="H606" s="1" t="s">
        <v>1928</v>
      </c>
      <c r="I606" s="3" t="str">
        <f>+44 341 399-9944</f>
        <v>#ERROR!</v>
      </c>
      <c r="J606" s="1" t="s">
        <v>1929</v>
      </c>
      <c r="L606" s="1">
        <v>270.0</v>
      </c>
      <c r="M606" s="1">
        <v>10.0</v>
      </c>
      <c r="N606" s="3" t="str">
        <f>+44 341 399-9944</f>
        <v>#ERROR!</v>
      </c>
    </row>
    <row r="607">
      <c r="A607" s="1">
        <v>611.0</v>
      </c>
      <c r="B607" s="1">
        <v>3.137643E7</v>
      </c>
      <c r="C607" s="1" t="s">
        <v>7</v>
      </c>
      <c r="D607" s="1" t="s">
        <v>764</v>
      </c>
      <c r="E607" s="1" t="s">
        <v>1930</v>
      </c>
      <c r="F607" s="2">
        <v>31074.0</v>
      </c>
      <c r="H607" s="1" t="s">
        <v>1931</v>
      </c>
      <c r="I607" s="3" t="str">
        <f>+44 341 941-9093</f>
        <v>#ERROR!</v>
      </c>
      <c r="J607" s="1" t="s">
        <v>525</v>
      </c>
      <c r="L607" s="1">
        <v>270.0</v>
      </c>
      <c r="M607" s="1">
        <v>10.0</v>
      </c>
      <c r="N607" s="3" t="str">
        <f>+44 341 941-9093</f>
        <v>#ERROR!</v>
      </c>
    </row>
    <row r="608">
      <c r="A608" s="1">
        <v>612.0</v>
      </c>
      <c r="B608" s="1">
        <v>2.3493701E7</v>
      </c>
      <c r="C608" s="1" t="s">
        <v>7</v>
      </c>
      <c r="D608" s="1" t="s">
        <v>1932</v>
      </c>
      <c r="E608" s="1" t="s">
        <v>1933</v>
      </c>
      <c r="F608" s="2">
        <v>26804.0</v>
      </c>
      <c r="H608" s="1" t="s">
        <v>1934</v>
      </c>
      <c r="I608" s="3" t="str">
        <f>+44 343 430-9638</f>
        <v>#ERROR!</v>
      </c>
      <c r="J608" s="1" t="s">
        <v>229</v>
      </c>
      <c r="L608" s="1">
        <v>270.0</v>
      </c>
      <c r="M608" s="1">
        <v>10.0</v>
      </c>
      <c r="N608" s="3" t="str">
        <f>+44 343 430-9638</f>
        <v>#ERROR!</v>
      </c>
    </row>
    <row r="609">
      <c r="A609" s="1">
        <v>613.0</v>
      </c>
      <c r="B609" s="1">
        <v>3.2204022E7</v>
      </c>
      <c r="C609" s="1" t="s">
        <v>6</v>
      </c>
      <c r="D609" s="1" t="s">
        <v>363</v>
      </c>
      <c r="E609" s="1" t="s">
        <v>1935</v>
      </c>
      <c r="F609" s="2">
        <v>31248.0</v>
      </c>
      <c r="G609" s="1" t="s">
        <v>367</v>
      </c>
      <c r="H609" s="1" t="s">
        <v>1936</v>
      </c>
      <c r="I609" s="3" t="str">
        <f>+44 341 430-9333</f>
        <v>#ERROR!</v>
      </c>
      <c r="J609" s="1" t="s">
        <v>293</v>
      </c>
      <c r="L609" s="1">
        <v>270.0</v>
      </c>
      <c r="M609" s="1">
        <v>10.0</v>
      </c>
      <c r="N609" s="3" t="str">
        <f>+44 341 430-9333</f>
        <v>#ERROR!</v>
      </c>
    </row>
    <row r="610">
      <c r="A610" s="1">
        <v>614.0</v>
      </c>
      <c r="B610" s="1">
        <v>2.7565278E7</v>
      </c>
      <c r="C610" s="1" t="s">
        <v>7</v>
      </c>
      <c r="D610" s="1" t="s">
        <v>1937</v>
      </c>
      <c r="E610" s="1" t="s">
        <v>1938</v>
      </c>
      <c r="F610" s="2">
        <v>28936.0</v>
      </c>
      <c r="G610" s="1" t="s">
        <v>1939</v>
      </c>
      <c r="H610" s="1" t="s">
        <v>1940</v>
      </c>
      <c r="I610" s="3" t="str">
        <f>+44 341 683-1396</f>
        <v>#ERROR!</v>
      </c>
      <c r="J610" s="1" t="s">
        <v>229</v>
      </c>
      <c r="L610" s="1">
        <v>26443.0</v>
      </c>
      <c r="M610" s="1">
        <v>10.0</v>
      </c>
      <c r="N610" s="3" t="str">
        <f>+44 341 683-1396</f>
        <v>#ERROR!</v>
      </c>
    </row>
    <row r="611">
      <c r="A611" s="1">
        <v>615.0</v>
      </c>
      <c r="B611" s="1">
        <v>3.7396825E7</v>
      </c>
      <c r="C611" s="1" t="s">
        <v>7</v>
      </c>
      <c r="D611" s="1" t="s">
        <v>651</v>
      </c>
      <c r="E611" s="1" t="s">
        <v>1941</v>
      </c>
      <c r="F611" s="2">
        <v>33702.0</v>
      </c>
      <c r="H611" s="1" t="s">
        <v>1942</v>
      </c>
      <c r="I611" s="3" t="str">
        <f>+44 341 393-9091</f>
        <v>#ERROR!</v>
      </c>
      <c r="J611" s="1" t="s">
        <v>229</v>
      </c>
      <c r="L611" s="1">
        <v>270.0</v>
      </c>
      <c r="M611" s="1">
        <v>10.0</v>
      </c>
      <c r="N611" s="3" t="str">
        <f>+44 341 393-9091</f>
        <v>#ERROR!</v>
      </c>
    </row>
    <row r="612">
      <c r="A612" s="1">
        <v>616.0</v>
      </c>
      <c r="B612" s="1">
        <v>4.0098695E7</v>
      </c>
      <c r="C612" s="1" t="s">
        <v>6</v>
      </c>
      <c r="D612" s="1" t="s">
        <v>1943</v>
      </c>
      <c r="E612" s="1" t="s">
        <v>1944</v>
      </c>
      <c r="F612" s="2">
        <v>34950.0</v>
      </c>
      <c r="H612" s="1" t="s">
        <v>713</v>
      </c>
      <c r="I612" s="3" t="str">
        <f>+44 341 399-1336</f>
        <v>#ERROR!</v>
      </c>
      <c r="J612" s="1" t="s">
        <v>202</v>
      </c>
      <c r="L612" s="1">
        <v>270.0</v>
      </c>
      <c r="M612" s="1">
        <v>10.0</v>
      </c>
      <c r="N612" s="3" t="str">
        <f>+44 341 399-1336</f>
        <v>#ERROR!</v>
      </c>
    </row>
    <row r="613">
      <c r="A613" s="1">
        <v>617.0</v>
      </c>
      <c r="B613" s="1">
        <v>2.9224449E7</v>
      </c>
      <c r="C613" s="1" t="s">
        <v>7</v>
      </c>
      <c r="D613" s="1" t="s">
        <v>1945</v>
      </c>
      <c r="E613" s="1" t="s">
        <v>1946</v>
      </c>
      <c r="F613" s="2">
        <v>29890.0</v>
      </c>
      <c r="H613" s="1" t="s">
        <v>1947</v>
      </c>
      <c r="I613" s="3" t="str">
        <f>+44 341 396-6034</f>
        <v>#ERROR!</v>
      </c>
      <c r="J613" s="1" t="s">
        <v>431</v>
      </c>
      <c r="L613" s="1">
        <v>270.0</v>
      </c>
      <c r="M613" s="1">
        <v>10.0</v>
      </c>
      <c r="N613" s="3" t="str">
        <f>+44 341 396-6034</f>
        <v>#ERROR!</v>
      </c>
    </row>
    <row r="614">
      <c r="A614" s="1">
        <v>618.0</v>
      </c>
      <c r="B614" s="1">
        <v>3.5605201E7</v>
      </c>
      <c r="C614" s="1" t="s">
        <v>7</v>
      </c>
      <c r="D614" s="1" t="s">
        <v>1035</v>
      </c>
      <c r="E614" s="1" t="s">
        <v>350</v>
      </c>
      <c r="F614" s="2">
        <v>33036.0</v>
      </c>
      <c r="H614" s="1" t="s">
        <v>1035</v>
      </c>
      <c r="I614" s="3" t="str">
        <f>+44 341 303-9931</f>
        <v>#ERROR!</v>
      </c>
      <c r="J614" s="1" t="s">
        <v>163</v>
      </c>
      <c r="L614" s="1">
        <v>270.0</v>
      </c>
      <c r="M614" s="1">
        <v>10.0</v>
      </c>
      <c r="N614" s="3" t="str">
        <f>+44 341 303-9931</f>
        <v>#ERROR!</v>
      </c>
    </row>
    <row r="615">
      <c r="A615" s="1">
        <v>619.0</v>
      </c>
      <c r="B615" s="1">
        <v>3.1198984E7</v>
      </c>
      <c r="C615" s="1" t="s">
        <v>7</v>
      </c>
      <c r="D615" s="1" t="s">
        <v>257</v>
      </c>
      <c r="E615" s="1" t="s">
        <v>1602</v>
      </c>
      <c r="F615" s="2">
        <v>30634.0</v>
      </c>
      <c r="H615" s="1" t="s">
        <v>1445</v>
      </c>
      <c r="I615" s="3" t="str">
        <f>+44 341 313-4399</f>
        <v>#ERROR!</v>
      </c>
      <c r="J615" s="1" t="s">
        <v>229</v>
      </c>
      <c r="L615" s="1">
        <v>270.0</v>
      </c>
      <c r="M615" s="1">
        <v>10.0</v>
      </c>
      <c r="N615" s="3" t="str">
        <f>+44 341 313-4399</f>
        <v>#ERROR!</v>
      </c>
    </row>
    <row r="616">
      <c r="A616" s="1">
        <v>620.0</v>
      </c>
      <c r="B616" s="1">
        <v>3.9515268E7</v>
      </c>
      <c r="C616" s="1" t="s">
        <v>7</v>
      </c>
      <c r="D616" s="1" t="s">
        <v>1948</v>
      </c>
      <c r="E616" s="1" t="s">
        <v>1949</v>
      </c>
      <c r="F616" s="2">
        <v>34813.0</v>
      </c>
      <c r="H616" s="1" t="s">
        <v>1950</v>
      </c>
      <c r="I616" s="3" t="str">
        <f>+44 396 433-4061</f>
        <v>#ERROR!</v>
      </c>
      <c r="J616" s="1" t="s">
        <v>237</v>
      </c>
      <c r="L616" s="1">
        <v>26545.0</v>
      </c>
      <c r="M616" s="1">
        <v>10.0</v>
      </c>
      <c r="N616" s="3" t="str">
        <f>+44 396 433-4061</f>
        <v>#ERROR!</v>
      </c>
    </row>
    <row r="617">
      <c r="A617" s="1">
        <v>621.0</v>
      </c>
      <c r="B617" s="1">
        <v>2.5782713E7</v>
      </c>
      <c r="C617" s="1" t="s">
        <v>7</v>
      </c>
      <c r="D617" s="1" t="s">
        <v>1140</v>
      </c>
      <c r="E617" s="1" t="s">
        <v>1951</v>
      </c>
      <c r="F617" s="2">
        <v>28226.0</v>
      </c>
      <c r="G617" s="1" t="s">
        <v>1952</v>
      </c>
      <c r="H617" s="1" t="s">
        <v>1953</v>
      </c>
      <c r="I617" s="3" t="str">
        <f>+44 341 666-9331</f>
        <v>#ERROR!</v>
      </c>
      <c r="J617" s="1" t="s">
        <v>1954</v>
      </c>
      <c r="L617" s="1">
        <v>270.0</v>
      </c>
      <c r="M617" s="1">
        <v>10.0</v>
      </c>
      <c r="N617" s="3" t="str">
        <f>+44 341 666-9331</f>
        <v>#ERROR!</v>
      </c>
    </row>
    <row r="618">
      <c r="A618" s="1">
        <v>622.0</v>
      </c>
      <c r="B618" s="1">
        <v>3.3668655E7</v>
      </c>
      <c r="C618" s="1" t="s">
        <v>7</v>
      </c>
      <c r="D618" s="1" t="s">
        <v>1015</v>
      </c>
      <c r="E618" s="1" t="s">
        <v>1930</v>
      </c>
      <c r="F618" s="2">
        <v>32139.0</v>
      </c>
      <c r="H618" s="1" t="s">
        <v>433</v>
      </c>
      <c r="I618" s="3" t="str">
        <f>+44 341 644-1648</f>
        <v>#ERROR!</v>
      </c>
      <c r="J618" s="1" t="s">
        <v>407</v>
      </c>
      <c r="L618" s="1">
        <v>270.0</v>
      </c>
      <c r="M618" s="1">
        <v>10.0</v>
      </c>
      <c r="N618" s="3" t="str">
        <f>+44 341 644-1648</f>
        <v>#ERROR!</v>
      </c>
    </row>
    <row r="619">
      <c r="A619" s="1">
        <v>623.0</v>
      </c>
      <c r="B619" s="1">
        <v>2.8070574E7</v>
      </c>
      <c r="C619" s="1" t="s">
        <v>6</v>
      </c>
      <c r="D619" s="1" t="s">
        <v>1955</v>
      </c>
      <c r="E619" s="1" t="s">
        <v>1956</v>
      </c>
      <c r="F619" s="2">
        <v>29201.0</v>
      </c>
      <c r="H619" s="1" t="s">
        <v>1957</v>
      </c>
      <c r="I619" s="3" t="str">
        <f>+44 341 639-3333</f>
        <v>#ERROR!</v>
      </c>
      <c r="J619" s="1" t="s">
        <v>748</v>
      </c>
      <c r="L619" s="1">
        <v>307.0</v>
      </c>
      <c r="M619" s="1">
        <v>10.0</v>
      </c>
      <c r="N619" s="3" t="str">
        <f>+44 341 639-3333</f>
        <v>#ERROR!</v>
      </c>
    </row>
    <row r="620">
      <c r="A620" s="1">
        <v>624.0</v>
      </c>
      <c r="B620" s="1">
        <v>4.1655086E7</v>
      </c>
      <c r="C620" s="1" t="s">
        <v>6</v>
      </c>
      <c r="D620" s="1" t="s">
        <v>1958</v>
      </c>
      <c r="E620" s="1" t="s">
        <v>656</v>
      </c>
      <c r="F620" s="2">
        <v>36017.0</v>
      </c>
      <c r="G620" s="1" t="s">
        <v>431</v>
      </c>
      <c r="H620" s="1" t="s">
        <v>1445</v>
      </c>
      <c r="I620" s="3" t="str">
        <f>+44 341 639-4981</f>
        <v>#ERROR!</v>
      </c>
      <c r="J620" s="1" t="s">
        <v>202</v>
      </c>
      <c r="L620" s="1">
        <v>270.0</v>
      </c>
      <c r="M620" s="1">
        <v>10.0</v>
      </c>
      <c r="N620" s="3" t="str">
        <f>+44 341 639-4981</f>
        <v>#ERROR!</v>
      </c>
    </row>
    <row r="621">
      <c r="A621" s="1">
        <v>625.0</v>
      </c>
      <c r="B621" s="1">
        <v>2.9446373E7</v>
      </c>
      <c r="C621" s="1" t="s">
        <v>6</v>
      </c>
      <c r="D621" s="1" t="s">
        <v>1959</v>
      </c>
      <c r="E621" s="1" t="s">
        <v>677</v>
      </c>
      <c r="F621" s="2">
        <v>29822.0</v>
      </c>
      <c r="G621" s="1" t="s">
        <v>578</v>
      </c>
      <c r="H621" s="1" t="s">
        <v>1960</v>
      </c>
      <c r="I621" s="3" t="str">
        <f>+44 341 444-3084</f>
        <v>#ERROR!</v>
      </c>
      <c r="J621" s="1" t="s">
        <v>1961</v>
      </c>
      <c r="L621" s="1">
        <v>307.0</v>
      </c>
      <c r="M621" s="1">
        <v>10.0</v>
      </c>
      <c r="N621" s="3" t="str">
        <f>+44 341 444-3084</f>
        <v>#ERROR!</v>
      </c>
    </row>
    <row r="622">
      <c r="A622" s="1">
        <v>626.0</v>
      </c>
      <c r="B622" s="1">
        <v>2.3623208E7</v>
      </c>
      <c r="C622" s="1" t="s">
        <v>7</v>
      </c>
      <c r="D622" s="1" t="s">
        <v>1072</v>
      </c>
      <c r="E622" s="1" t="s">
        <v>1962</v>
      </c>
      <c r="F622" s="2">
        <v>27110.0</v>
      </c>
      <c r="H622" s="1" t="s">
        <v>1963</v>
      </c>
      <c r="I622" s="3" t="str">
        <f>+44 341 646-4940</f>
        <v>#ERROR!</v>
      </c>
      <c r="J622" s="1" t="s">
        <v>383</v>
      </c>
      <c r="L622" s="1">
        <v>270.0</v>
      </c>
      <c r="M622" s="1">
        <v>10.0</v>
      </c>
      <c r="N622" s="3" t="str">
        <f>+44 341 646-4940</f>
        <v>#ERROR!</v>
      </c>
    </row>
    <row r="623">
      <c r="A623" s="1">
        <v>627.0</v>
      </c>
      <c r="B623" s="1">
        <v>1.2688915E7</v>
      </c>
      <c r="C623" s="1" t="s">
        <v>7</v>
      </c>
      <c r="D623" s="1" t="s">
        <v>1964</v>
      </c>
      <c r="E623" s="1" t="s">
        <v>1965</v>
      </c>
      <c r="F623" s="2">
        <v>20736.0</v>
      </c>
      <c r="H623" s="1" t="s">
        <v>1966</v>
      </c>
      <c r="I623" s="3" t="str">
        <f>+44 341 616-3944</f>
        <v>#ERROR!</v>
      </c>
      <c r="J623" s="1" t="s">
        <v>221</v>
      </c>
      <c r="L623" s="1">
        <v>270.0</v>
      </c>
      <c r="M623" s="1">
        <v>10.0</v>
      </c>
      <c r="N623" s="3" t="str">
        <f>+44 341 616-3944</f>
        <v>#ERROR!</v>
      </c>
    </row>
    <row r="624">
      <c r="A624" s="1">
        <v>628.0</v>
      </c>
      <c r="B624" s="1">
        <v>3.5872225E7</v>
      </c>
      <c r="C624" s="1" t="s">
        <v>7</v>
      </c>
      <c r="D624" s="1" t="s">
        <v>1026</v>
      </c>
      <c r="E624" s="1" t="s">
        <v>1967</v>
      </c>
      <c r="F624" s="2">
        <v>33355.0</v>
      </c>
      <c r="H624" s="1" t="s">
        <v>1968</v>
      </c>
      <c r="I624" s="3" t="str">
        <f>+44 341 310-3338</f>
        <v>#ERROR!</v>
      </c>
      <c r="J624" s="1" t="s">
        <v>937</v>
      </c>
      <c r="L624" s="1">
        <v>270.0</v>
      </c>
      <c r="M624" s="1">
        <v>10.0</v>
      </c>
      <c r="N624" s="3" t="str">
        <f>+44 341 310-3338</f>
        <v>#ERROR!</v>
      </c>
    </row>
    <row r="625">
      <c r="A625" s="1">
        <v>629.0</v>
      </c>
      <c r="B625" s="1">
        <v>2.0481943E7</v>
      </c>
      <c r="C625" s="1" t="s">
        <v>6</v>
      </c>
      <c r="D625" s="1" t="s">
        <v>286</v>
      </c>
      <c r="E625" s="1" t="s">
        <v>515</v>
      </c>
      <c r="F625" s="2">
        <v>25220.0</v>
      </c>
      <c r="H625" s="1" t="s">
        <v>640</v>
      </c>
      <c r="I625" s="3" t="str">
        <f>+44 341 394-9684</f>
        <v>#ERROR!</v>
      </c>
      <c r="J625" s="1" t="s">
        <v>202</v>
      </c>
      <c r="L625" s="1">
        <v>308.0</v>
      </c>
      <c r="M625" s="1">
        <v>10.0</v>
      </c>
      <c r="N625" s="3" t="str">
        <f>+44 341 394-9684</f>
        <v>#ERROR!</v>
      </c>
    </row>
    <row r="626">
      <c r="A626" s="1">
        <v>630.0</v>
      </c>
      <c r="B626" s="1">
        <v>2.2372022E7</v>
      </c>
      <c r="C626" s="1" t="s">
        <v>6</v>
      </c>
      <c r="D626" s="1" t="s">
        <v>1969</v>
      </c>
      <c r="E626" s="1" t="s">
        <v>1970</v>
      </c>
      <c r="F626" s="2">
        <v>26160.0</v>
      </c>
      <c r="H626" s="1" t="s">
        <v>1971</v>
      </c>
      <c r="I626" s="3" t="str">
        <f>+44 3491 44-3943</f>
        <v>#ERROR!</v>
      </c>
      <c r="J626" s="1" t="s">
        <v>237</v>
      </c>
      <c r="L626" s="1">
        <v>346.0</v>
      </c>
      <c r="M626" s="1">
        <v>10.0</v>
      </c>
      <c r="N626" s="3" t="str">
        <f>+44 3491 44-3943</f>
        <v>#ERROR!</v>
      </c>
    </row>
    <row r="627">
      <c r="A627" s="1">
        <v>631.0</v>
      </c>
      <c r="B627" s="1">
        <v>3.6470822E7</v>
      </c>
      <c r="C627" s="1" t="s">
        <v>7</v>
      </c>
      <c r="D627" s="1" t="s">
        <v>378</v>
      </c>
      <c r="E627" s="1" t="s">
        <v>1972</v>
      </c>
      <c r="F627" s="2">
        <v>33485.0</v>
      </c>
      <c r="G627" s="1" t="s">
        <v>202</v>
      </c>
      <c r="H627" s="1" t="s">
        <v>1973</v>
      </c>
      <c r="I627" s="3" t="str">
        <f>+44 3496 49-4446</f>
        <v>#ERROR!</v>
      </c>
      <c r="J627" s="1" t="s">
        <v>237</v>
      </c>
      <c r="L627" s="1">
        <v>54040.0</v>
      </c>
      <c r="M627" s="1">
        <v>10.0</v>
      </c>
      <c r="N627" s="3" t="str">
        <f>+44 3496 49-4446</f>
        <v>#ERROR!</v>
      </c>
    </row>
    <row r="628">
      <c r="A628" s="1">
        <v>632.0</v>
      </c>
      <c r="B628" s="1">
        <v>3.4246159E7</v>
      </c>
      <c r="C628" s="1" t="s">
        <v>7</v>
      </c>
      <c r="D628" s="1" t="s">
        <v>966</v>
      </c>
      <c r="E628" s="1" t="s">
        <v>34</v>
      </c>
      <c r="F628" s="2">
        <v>32417.0</v>
      </c>
      <c r="H628" s="1" t="s">
        <v>1974</v>
      </c>
      <c r="I628" s="3" t="str">
        <f>+44 341 696-3409</f>
        <v>#ERROR!</v>
      </c>
      <c r="J628" s="1" t="s">
        <v>229</v>
      </c>
      <c r="L628" s="1">
        <v>270.0</v>
      </c>
      <c r="M628" s="1">
        <v>10.0</v>
      </c>
      <c r="N628" s="3" t="str">
        <f>+44 341 696-3409</f>
        <v>#ERROR!</v>
      </c>
    </row>
    <row r="629">
      <c r="A629" s="1">
        <v>633.0</v>
      </c>
      <c r="B629" s="1">
        <v>2.4103337E7</v>
      </c>
      <c r="C629" s="1" t="s">
        <v>6</v>
      </c>
      <c r="D629" s="1" t="s">
        <v>1975</v>
      </c>
      <c r="E629" s="1" t="s">
        <v>1976</v>
      </c>
      <c r="F629" s="2">
        <v>27276.0</v>
      </c>
      <c r="H629" s="1" t="s">
        <v>1977</v>
      </c>
      <c r="I629" s="3" t="str">
        <f>+44 341 390-6343</f>
        <v>#ERROR!</v>
      </c>
      <c r="J629" s="1" t="s">
        <v>237</v>
      </c>
      <c r="L629" s="1">
        <v>270.0</v>
      </c>
      <c r="M629" s="1">
        <v>10.0</v>
      </c>
      <c r="N629" s="3" t="str">
        <f>+44 341 390-6343</f>
        <v>#ERROR!</v>
      </c>
    </row>
    <row r="630">
      <c r="A630" s="1">
        <v>634.0</v>
      </c>
      <c r="B630" s="1">
        <v>2.2110951E7</v>
      </c>
      <c r="C630" s="1" t="s">
        <v>7</v>
      </c>
      <c r="D630" s="1" t="s">
        <v>1978</v>
      </c>
      <c r="E630" s="1" t="s">
        <v>1979</v>
      </c>
      <c r="F630" s="2">
        <v>25861.0</v>
      </c>
      <c r="G630" s="1" t="s">
        <v>1980</v>
      </c>
      <c r="H630" s="1" t="s">
        <v>1981</v>
      </c>
      <c r="I630" s="3" t="str">
        <f>+44 341 690-3364</f>
        <v>#ERROR!</v>
      </c>
      <c r="J630" s="1" t="s">
        <v>293</v>
      </c>
      <c r="L630" s="1">
        <v>270.0</v>
      </c>
      <c r="M630" s="1">
        <v>10.0</v>
      </c>
      <c r="N630" s="3" t="str">
        <f>+44 341 690-3364</f>
        <v>#ERROR!</v>
      </c>
    </row>
    <row r="631">
      <c r="A631" s="1">
        <v>635.0</v>
      </c>
      <c r="B631" s="1">
        <v>2.1613371E7</v>
      </c>
      <c r="C631" s="1" t="s">
        <v>6</v>
      </c>
      <c r="D631" s="1" t="s">
        <v>376</v>
      </c>
      <c r="E631" s="1" t="s">
        <v>1982</v>
      </c>
      <c r="F631" s="2">
        <v>25638.0</v>
      </c>
      <c r="G631" s="1" t="s">
        <v>1983</v>
      </c>
      <c r="H631" s="1" t="s">
        <v>1984</v>
      </c>
      <c r="I631" s="3" t="str">
        <f>+44 341 411-6063</f>
        <v>#ERROR!</v>
      </c>
      <c r="J631" s="1" t="s">
        <v>522</v>
      </c>
      <c r="L631" s="1">
        <v>270.0</v>
      </c>
      <c r="M631" s="1">
        <v>10.0</v>
      </c>
      <c r="N631" s="3" t="str">
        <f>+44 341 411-6063</f>
        <v>#ERROR!</v>
      </c>
    </row>
    <row r="632">
      <c r="A632" s="1">
        <v>636.0</v>
      </c>
      <c r="B632" s="1">
        <v>2567572.0</v>
      </c>
      <c r="C632" s="1" t="s">
        <v>6</v>
      </c>
      <c r="D632" s="1" t="s">
        <v>1985</v>
      </c>
      <c r="E632" s="1" t="s">
        <v>1883</v>
      </c>
      <c r="F632" s="2">
        <v>37121.0</v>
      </c>
      <c r="H632" s="1" t="s">
        <v>1986</v>
      </c>
      <c r="I632" s="3" t="str">
        <f>+44 341 394-0630</f>
        <v>#ERROR!</v>
      </c>
      <c r="J632" s="1" t="s">
        <v>1987</v>
      </c>
      <c r="L632" s="1">
        <v>270.0</v>
      </c>
      <c r="M632" s="1">
        <v>75.0</v>
      </c>
      <c r="N632" s="3" t="str">
        <f>+44 341 394-0630</f>
        <v>#ERROR!</v>
      </c>
    </row>
    <row r="633">
      <c r="A633" s="1">
        <v>637.0</v>
      </c>
      <c r="B633" s="1">
        <v>2.9333424E7</v>
      </c>
      <c r="C633" s="1" t="s">
        <v>7</v>
      </c>
      <c r="D633" s="1" t="s">
        <v>638</v>
      </c>
      <c r="E633" s="1" t="s">
        <v>1988</v>
      </c>
      <c r="F633" s="2">
        <v>29920.0</v>
      </c>
      <c r="H633" s="1" t="s">
        <v>1989</v>
      </c>
      <c r="I633" s="3" t="str">
        <f>+44 341 393-1001</f>
        <v>#ERROR!</v>
      </c>
      <c r="J633" s="1" t="s">
        <v>1990</v>
      </c>
      <c r="L633" s="1">
        <v>26511.0</v>
      </c>
      <c r="M633" s="1">
        <v>10.0</v>
      </c>
      <c r="N633" s="3" t="str">
        <f>+44 341 393-1001</f>
        <v>#ERROR!</v>
      </c>
    </row>
    <row r="634">
      <c r="A634" s="1">
        <v>638.0</v>
      </c>
      <c r="B634" s="1">
        <v>2.8194826E7</v>
      </c>
      <c r="C634" s="1" t="s">
        <v>7</v>
      </c>
      <c r="D634" s="1" t="s">
        <v>1991</v>
      </c>
      <c r="E634" s="1" t="s">
        <v>350</v>
      </c>
      <c r="F634" s="2">
        <v>29247.0</v>
      </c>
      <c r="G634" s="1" t="s">
        <v>1992</v>
      </c>
      <c r="H634" s="1" t="s">
        <v>1993</v>
      </c>
      <c r="I634" s="3" t="str">
        <f>+44 361 643-3498</f>
        <v>#ERROR!</v>
      </c>
      <c r="J634" s="1" t="s">
        <v>751</v>
      </c>
      <c r="L634" s="1">
        <v>54156.0</v>
      </c>
      <c r="M634" s="1">
        <v>10.0</v>
      </c>
      <c r="N634" s="3" t="str">
        <f>+44 361 643-3498</f>
        <v>#ERROR!</v>
      </c>
    </row>
    <row r="635">
      <c r="A635" s="1">
        <v>639.0</v>
      </c>
      <c r="B635" s="1">
        <v>3.134413E7</v>
      </c>
      <c r="C635" s="1" t="s">
        <v>7</v>
      </c>
      <c r="D635" s="1" t="s">
        <v>1994</v>
      </c>
      <c r="E635" s="1" t="s">
        <v>239</v>
      </c>
      <c r="F635" s="2">
        <v>30919.0</v>
      </c>
      <c r="H635" s="1" t="s">
        <v>1995</v>
      </c>
      <c r="I635" s="3" t="str">
        <f>+44 341 641-6380</f>
        <v>#ERROR!</v>
      </c>
      <c r="J635" s="1" t="s">
        <v>1996</v>
      </c>
      <c r="L635" s="1">
        <v>270.0</v>
      </c>
      <c r="M635" s="1">
        <v>10.0</v>
      </c>
      <c r="N635" s="3" t="str">
        <f>+44 341 641-6380</f>
        <v>#ERROR!</v>
      </c>
    </row>
    <row r="636">
      <c r="A636" s="1">
        <v>640.0</v>
      </c>
      <c r="B636" s="1">
        <v>3.1511985E7</v>
      </c>
      <c r="C636" s="1" t="s">
        <v>6</v>
      </c>
      <c r="D636" s="1" t="s">
        <v>1997</v>
      </c>
      <c r="E636" s="1" t="s">
        <v>1998</v>
      </c>
      <c r="F636" s="2">
        <v>31033.0</v>
      </c>
      <c r="H636" s="1" t="s">
        <v>571</v>
      </c>
      <c r="I636" s="3" t="str">
        <f>+44 341 496-4469</f>
        <v>#ERROR!</v>
      </c>
      <c r="J636" s="1" t="s">
        <v>572</v>
      </c>
      <c r="L636" s="1">
        <v>270.0</v>
      </c>
      <c r="M636" s="1">
        <v>10.0</v>
      </c>
      <c r="N636" s="3" t="str">
        <f>+44 341 496-4469</f>
        <v>#ERROR!</v>
      </c>
    </row>
    <row r="637">
      <c r="A637" s="1">
        <v>641.0</v>
      </c>
      <c r="B637" s="1">
        <v>2.2289162E7</v>
      </c>
      <c r="C637" s="1" t="s">
        <v>7</v>
      </c>
      <c r="D637" s="1" t="s">
        <v>619</v>
      </c>
      <c r="E637" s="1" t="s">
        <v>1999</v>
      </c>
      <c r="F637" s="2">
        <v>26018.0</v>
      </c>
      <c r="H637" s="1" t="s">
        <v>1025</v>
      </c>
      <c r="I637" s="3" t="str">
        <f>+44 341 314-8199</f>
        <v>#ERROR!</v>
      </c>
      <c r="J637" s="1" t="s">
        <v>403</v>
      </c>
      <c r="L637" s="1">
        <v>270.0</v>
      </c>
      <c r="M637" s="1">
        <v>10.0</v>
      </c>
      <c r="N637" s="3" t="str">
        <f>+44 341 314-8199</f>
        <v>#ERROR!</v>
      </c>
    </row>
    <row r="638">
      <c r="A638" s="1">
        <v>642.0</v>
      </c>
      <c r="B638" s="1">
        <v>2.9329074E7</v>
      </c>
      <c r="C638" s="1" t="s">
        <v>7</v>
      </c>
      <c r="D638" s="1" t="s">
        <v>2000</v>
      </c>
      <c r="E638" s="1" t="s">
        <v>2001</v>
      </c>
      <c r="F638" s="2">
        <v>29943.0</v>
      </c>
      <c r="H638" s="1" t="s">
        <v>2002</v>
      </c>
      <c r="I638" s="3" t="str">
        <f>+44 341 306-6169</f>
        <v>#ERROR!</v>
      </c>
      <c r="J638" s="1" t="s">
        <v>293</v>
      </c>
      <c r="L638" s="1">
        <v>270.0</v>
      </c>
      <c r="M638" s="1">
        <v>10.0</v>
      </c>
      <c r="N638" s="3" t="str">
        <f>+44 341 306-6169</f>
        <v>#ERROR!</v>
      </c>
    </row>
    <row r="639">
      <c r="A639" s="1">
        <v>643.0</v>
      </c>
      <c r="B639" s="1">
        <v>2.323802E7</v>
      </c>
      <c r="C639" s="1" t="s">
        <v>6</v>
      </c>
      <c r="D639" s="1" t="s">
        <v>2003</v>
      </c>
      <c r="E639" s="1" t="s">
        <v>1097</v>
      </c>
      <c r="F639" s="2">
        <v>26675.0</v>
      </c>
      <c r="H639" s="1" t="s">
        <v>619</v>
      </c>
      <c r="I639" s="3" t="str">
        <f>+44 341 319-4486</f>
        <v>#ERROR!</v>
      </c>
      <c r="J639" s="1" t="s">
        <v>270</v>
      </c>
      <c r="L639" s="1">
        <v>270.0</v>
      </c>
      <c r="M639" s="1">
        <v>10.0</v>
      </c>
      <c r="N639" s="3" t="str">
        <f>+44 341 319-4486</f>
        <v>#ERROR!</v>
      </c>
    </row>
    <row r="640">
      <c r="A640" s="1">
        <v>644.0</v>
      </c>
      <c r="B640" s="1">
        <v>2.9563737E7</v>
      </c>
      <c r="C640" s="1" t="s">
        <v>6</v>
      </c>
      <c r="D640" s="1" t="s">
        <v>2004</v>
      </c>
      <c r="E640" s="1" t="s">
        <v>2005</v>
      </c>
      <c r="F640" s="2">
        <v>29973.0</v>
      </c>
      <c r="H640" s="1" t="s">
        <v>2006</v>
      </c>
      <c r="I640" s="3" t="str">
        <f>+44 341 606-4416</f>
        <v>#ERROR!</v>
      </c>
      <c r="J640" s="1" t="s">
        <v>237</v>
      </c>
      <c r="L640" s="1">
        <v>270.0</v>
      </c>
      <c r="M640" s="1">
        <v>10.0</v>
      </c>
      <c r="N640" s="3" t="str">
        <f>+44 341 606-4416</f>
        <v>#ERROR!</v>
      </c>
    </row>
    <row r="641">
      <c r="A641" s="1">
        <v>645.0</v>
      </c>
      <c r="B641" s="1">
        <v>2.9738169E7</v>
      </c>
      <c r="C641" s="1" t="s">
        <v>7</v>
      </c>
      <c r="D641" s="1" t="s">
        <v>1120</v>
      </c>
      <c r="E641" s="1" t="s">
        <v>2007</v>
      </c>
      <c r="F641" s="2">
        <v>30213.0</v>
      </c>
      <c r="G641" s="1" t="s">
        <v>202</v>
      </c>
      <c r="H641" s="1" t="s">
        <v>2008</v>
      </c>
      <c r="I641" s="3" t="str">
        <f>+44 343 443-1434</f>
        <v>#ERROR!</v>
      </c>
      <c r="J641" s="1" t="s">
        <v>237</v>
      </c>
      <c r="L641" s="1">
        <v>251.0</v>
      </c>
      <c r="M641" s="1">
        <v>10.0</v>
      </c>
      <c r="N641" s="3" t="str">
        <f>+44 343 443-1434</f>
        <v>#ERROR!</v>
      </c>
    </row>
    <row r="642">
      <c r="A642" s="1">
        <v>646.0</v>
      </c>
      <c r="B642" s="1">
        <v>2.2592112E7</v>
      </c>
      <c r="C642" s="1" t="s">
        <v>6</v>
      </c>
      <c r="D642" s="1" t="s">
        <v>1068</v>
      </c>
      <c r="E642" s="1" t="s">
        <v>2009</v>
      </c>
      <c r="F642" s="2">
        <v>26194.0</v>
      </c>
      <c r="H642" s="1" t="s">
        <v>155</v>
      </c>
      <c r="I642" s="3" t="str">
        <f>+44 341 311-4849</f>
        <v>#ERROR!</v>
      </c>
      <c r="J642" s="1" t="s">
        <v>1558</v>
      </c>
      <c r="L642" s="1">
        <v>270.0</v>
      </c>
      <c r="M642" s="1">
        <v>10.0</v>
      </c>
      <c r="N642" s="3" t="str">
        <f>+44 341 311-4849</f>
        <v>#ERROR!</v>
      </c>
    </row>
    <row r="643">
      <c r="A643" s="1">
        <v>647.0</v>
      </c>
      <c r="B643" s="1">
        <v>3.1715227E7</v>
      </c>
      <c r="C643" s="1" t="s">
        <v>6</v>
      </c>
      <c r="D643" s="1" t="s">
        <v>2010</v>
      </c>
      <c r="E643" s="1" t="s">
        <v>258</v>
      </c>
      <c r="F643" s="2">
        <v>31153.0</v>
      </c>
      <c r="H643" s="1" t="s">
        <v>307</v>
      </c>
      <c r="I643" s="3" t="str">
        <f>+44 341 430-8646</f>
        <v>#ERROR!</v>
      </c>
      <c r="J643" s="1" t="s">
        <v>293</v>
      </c>
      <c r="L643" s="1">
        <v>270.0</v>
      </c>
      <c r="M643" s="1">
        <v>10.0</v>
      </c>
      <c r="N643" s="3" t="str">
        <f>+44 341 430-8646</f>
        <v>#ERROR!</v>
      </c>
    </row>
    <row r="644">
      <c r="A644" s="1">
        <v>648.0</v>
      </c>
      <c r="B644" s="1">
        <v>2.0415372E7</v>
      </c>
      <c r="C644" s="1" t="s">
        <v>6</v>
      </c>
      <c r="D644" s="1" t="s">
        <v>1066</v>
      </c>
      <c r="E644" s="1" t="s">
        <v>2011</v>
      </c>
      <c r="F644" s="2">
        <v>25140.0</v>
      </c>
      <c r="G644" s="1" t="s">
        <v>2012</v>
      </c>
      <c r="H644" s="1" t="s">
        <v>1075</v>
      </c>
      <c r="I644" s="3" t="str">
        <f>+44 341 403-8438</f>
        <v>#ERROR!</v>
      </c>
      <c r="J644" s="1" t="s">
        <v>199</v>
      </c>
      <c r="L644" s="1">
        <v>270.0</v>
      </c>
      <c r="M644" s="1">
        <v>10.0</v>
      </c>
      <c r="N644" s="3" t="str">
        <f>+44 341 403-8438</f>
        <v>#ERROR!</v>
      </c>
    </row>
    <row r="645">
      <c r="A645" s="1">
        <v>649.0</v>
      </c>
      <c r="B645" s="1">
        <v>4.3905556E7</v>
      </c>
      <c r="C645" s="1" t="s">
        <v>7</v>
      </c>
      <c r="D645" s="1" t="s">
        <v>2013</v>
      </c>
      <c r="E645" s="1" t="s">
        <v>1857</v>
      </c>
      <c r="F645" s="2">
        <v>37271.0</v>
      </c>
      <c r="G645" s="1" t="s">
        <v>1858</v>
      </c>
      <c r="H645" s="1" t="s">
        <v>2014</v>
      </c>
      <c r="I645" s="3" t="str">
        <f>+44 341 346-3396</f>
        <v>#ERROR!</v>
      </c>
      <c r="J645" s="1" t="s">
        <v>2015</v>
      </c>
      <c r="L645" s="1">
        <v>270.0</v>
      </c>
      <c r="M645" s="1">
        <v>10.0</v>
      </c>
      <c r="N645" s="3" t="str">
        <f>+44 341 346-3396</f>
        <v>#ERROR!</v>
      </c>
    </row>
    <row r="646">
      <c r="A646" s="1">
        <v>650.0</v>
      </c>
      <c r="B646" s="1">
        <v>2.7554207E7</v>
      </c>
      <c r="C646" s="1" t="s">
        <v>6</v>
      </c>
      <c r="D646" s="1" t="s">
        <v>2016</v>
      </c>
      <c r="E646" s="1" t="s">
        <v>2017</v>
      </c>
      <c r="F646" s="2">
        <v>29132.0</v>
      </c>
      <c r="H646" s="1" t="s">
        <v>2018</v>
      </c>
      <c r="I646" s="3" t="str">
        <f>+44 341 340-4863</f>
        <v>#ERROR!</v>
      </c>
      <c r="J646" s="1" t="s">
        <v>676</v>
      </c>
      <c r="L646" s="1">
        <v>270.0</v>
      </c>
      <c r="M646" s="1">
        <v>10.0</v>
      </c>
      <c r="N646" s="3" t="str">
        <f>+44 341 340-4863</f>
        <v>#ERROR!</v>
      </c>
    </row>
    <row r="647">
      <c r="A647" s="1">
        <v>651.0</v>
      </c>
      <c r="B647" s="1">
        <v>1.8437874E7</v>
      </c>
      <c r="C647" s="1" t="s">
        <v>6</v>
      </c>
      <c r="D647" s="1" t="s">
        <v>667</v>
      </c>
      <c r="E647" s="1" t="s">
        <v>2019</v>
      </c>
      <c r="F647" s="2">
        <v>24639.0</v>
      </c>
      <c r="H647" s="1" t="s">
        <v>846</v>
      </c>
      <c r="I647" s="3" t="str">
        <f>+44 341 393-4836</f>
        <v>#ERROR!</v>
      </c>
      <c r="J647" s="1" t="s">
        <v>2020</v>
      </c>
      <c r="L647" s="1">
        <v>270.0</v>
      </c>
      <c r="M647" s="1">
        <v>10.0</v>
      </c>
      <c r="N647" s="3" t="str">
        <f>+44 341 393-4836</f>
        <v>#ERROR!</v>
      </c>
    </row>
    <row r="648">
      <c r="A648" s="1">
        <v>652.0</v>
      </c>
      <c r="B648" s="1">
        <v>3.0892607E7</v>
      </c>
      <c r="C648" s="1" t="s">
        <v>6</v>
      </c>
      <c r="D648" s="1" t="s">
        <v>2021</v>
      </c>
      <c r="E648" s="1" t="s">
        <v>2022</v>
      </c>
      <c r="F648" s="2">
        <v>30630.0</v>
      </c>
      <c r="H648" s="1" t="s">
        <v>2023</v>
      </c>
      <c r="I648" s="3" t="str">
        <f>+44 341 663-6969</f>
        <v>#ERROR!</v>
      </c>
      <c r="J648" s="1" t="s">
        <v>293</v>
      </c>
      <c r="L648" s="1">
        <v>270.0</v>
      </c>
      <c r="M648" s="1">
        <v>10.0</v>
      </c>
      <c r="N648" s="3" t="str">
        <f>+44 341 663-6969</f>
        <v>#ERROR!</v>
      </c>
    </row>
    <row r="649">
      <c r="A649" s="1">
        <v>653.0</v>
      </c>
      <c r="B649" s="1">
        <v>5950819.0</v>
      </c>
      <c r="C649" s="1" t="s">
        <v>7</v>
      </c>
      <c r="D649" s="1" t="s">
        <v>2024</v>
      </c>
      <c r="E649" s="1" t="s">
        <v>2025</v>
      </c>
      <c r="F649" s="2">
        <v>17816.0</v>
      </c>
      <c r="H649" s="1" t="s">
        <v>1692</v>
      </c>
      <c r="I649" s="3" t="str">
        <f>+44 341 481-3999</f>
        <v>#ERROR!</v>
      </c>
      <c r="J649" s="1" t="s">
        <v>1836</v>
      </c>
      <c r="L649" s="1">
        <v>270.0</v>
      </c>
      <c r="M649" s="1">
        <v>10.0</v>
      </c>
      <c r="N649" s="3" t="str">
        <f>+44 341 481-3999</f>
        <v>#ERROR!</v>
      </c>
    </row>
    <row r="650">
      <c r="A650" s="1">
        <v>654.0</v>
      </c>
      <c r="B650" s="1">
        <v>8803655.0</v>
      </c>
      <c r="C650" s="1" t="s">
        <v>7</v>
      </c>
      <c r="D650" s="1" t="s">
        <v>327</v>
      </c>
      <c r="E650" s="1" t="s">
        <v>2026</v>
      </c>
      <c r="F650" s="2">
        <v>18637.0</v>
      </c>
      <c r="H650" s="1" t="s">
        <v>2027</v>
      </c>
      <c r="I650" s="3" t="str">
        <f>+44 341 493-3343</f>
        <v>#ERROR!</v>
      </c>
      <c r="J650" s="1" t="s">
        <v>290</v>
      </c>
      <c r="L650" s="1">
        <v>270.0</v>
      </c>
      <c r="M650" s="1">
        <v>10.0</v>
      </c>
      <c r="N650" s="3" t="str">
        <f>+44 341 493-3343</f>
        <v>#ERROR!</v>
      </c>
    </row>
    <row r="651">
      <c r="A651" s="1">
        <v>655.0</v>
      </c>
      <c r="B651" s="1">
        <v>3.0808074E7</v>
      </c>
      <c r="C651" s="1" t="s">
        <v>6</v>
      </c>
      <c r="D651" s="1" t="s">
        <v>2028</v>
      </c>
      <c r="E651" s="1" t="s">
        <v>2029</v>
      </c>
      <c r="F651" s="2">
        <v>30722.0</v>
      </c>
      <c r="H651" s="1" t="s">
        <v>2030</v>
      </c>
      <c r="I651" s="3" t="str">
        <f>+44 341 691-3933</f>
        <v>#ERROR!</v>
      </c>
      <c r="J651" s="1" t="s">
        <v>270</v>
      </c>
      <c r="L651" s="1">
        <v>270.0</v>
      </c>
      <c r="M651" s="1">
        <v>10.0</v>
      </c>
      <c r="N651" s="3" t="str">
        <f>+44 341 691-3933</f>
        <v>#ERROR!</v>
      </c>
    </row>
    <row r="652">
      <c r="A652" s="1">
        <v>656.0</v>
      </c>
      <c r="B652" s="1">
        <v>1.7222084E7</v>
      </c>
      <c r="C652" s="1" t="s">
        <v>7</v>
      </c>
      <c r="D652" s="1" t="s">
        <v>2031</v>
      </c>
      <c r="E652" s="1" t="s">
        <v>2032</v>
      </c>
      <c r="F652" s="2">
        <v>23704.0</v>
      </c>
      <c r="H652" s="1" t="s">
        <v>2033</v>
      </c>
      <c r="I652" s="3" t="str">
        <f>+44 341 600-0880</f>
        <v>#ERROR!</v>
      </c>
      <c r="J652" s="1" t="s">
        <v>443</v>
      </c>
      <c r="L652" s="1">
        <v>270.0</v>
      </c>
      <c r="M652" s="1">
        <v>10.0</v>
      </c>
      <c r="N652" s="3" t="str">
        <f>+44 341 600-0880</f>
        <v>#ERROR!</v>
      </c>
    </row>
    <row r="653">
      <c r="A653" s="1">
        <v>657.0</v>
      </c>
      <c r="B653" s="1">
        <v>4.4141194E7</v>
      </c>
      <c r="C653" s="1" t="s">
        <v>6</v>
      </c>
      <c r="D653" s="1" t="s">
        <v>2034</v>
      </c>
      <c r="E653" s="1" t="s">
        <v>2035</v>
      </c>
      <c r="F653" s="2">
        <v>37207.0</v>
      </c>
      <c r="H653" s="1" t="s">
        <v>1651</v>
      </c>
      <c r="I653" s="3" t="str">
        <f>+44 341 638-1863</f>
        <v>#ERROR!</v>
      </c>
      <c r="J653" s="1" t="s">
        <v>313</v>
      </c>
      <c r="L653" s="1">
        <v>270.0</v>
      </c>
      <c r="M653" s="1">
        <v>10.0</v>
      </c>
      <c r="N653" s="3" t="str">
        <f>+44 341 638-1863</f>
        <v>#ERROR!</v>
      </c>
    </row>
    <row r="654">
      <c r="A654" s="1">
        <v>658.0</v>
      </c>
      <c r="B654" s="1">
        <v>3.4296417E7</v>
      </c>
      <c r="C654" s="1" t="s">
        <v>6</v>
      </c>
      <c r="D654" s="1" t="s">
        <v>954</v>
      </c>
      <c r="E654" s="1" t="s">
        <v>2036</v>
      </c>
      <c r="F654" s="2">
        <v>33006.0</v>
      </c>
      <c r="H654" s="1" t="s">
        <v>2037</v>
      </c>
      <c r="I654" s="3" t="str">
        <f>+44 3383 40-9369</f>
        <v>#ERROR!</v>
      </c>
      <c r="J654" s="1" t="s">
        <v>450</v>
      </c>
      <c r="L654" s="1">
        <v>270.0</v>
      </c>
      <c r="M654" s="1">
        <v>10.0</v>
      </c>
      <c r="N654" s="3" t="str">
        <f>+44 3383 40-9369</f>
        <v>#ERROR!</v>
      </c>
    </row>
    <row r="655">
      <c r="A655" s="1">
        <v>659.0</v>
      </c>
      <c r="B655" s="1">
        <v>2.2864452E7</v>
      </c>
      <c r="C655" s="1" t="s">
        <v>7</v>
      </c>
      <c r="D655" s="1" t="s">
        <v>487</v>
      </c>
      <c r="E655" s="1" t="s">
        <v>2038</v>
      </c>
      <c r="F655" s="2">
        <v>26568.0</v>
      </c>
      <c r="G655" s="1" t="s">
        <v>2039</v>
      </c>
      <c r="H655" s="1" t="s">
        <v>1455</v>
      </c>
      <c r="I655" s="3" t="str">
        <f>+44 341 691-6301</f>
        <v>#ERROR!</v>
      </c>
      <c r="J655" s="1" t="s">
        <v>2040</v>
      </c>
      <c r="L655" s="1">
        <v>270.0</v>
      </c>
      <c r="M655" s="1">
        <v>10.0</v>
      </c>
      <c r="N655" s="3" t="str">
        <f>+44 341 691-6301</f>
        <v>#ERROR!</v>
      </c>
    </row>
    <row r="656">
      <c r="A656" s="1">
        <v>660.0</v>
      </c>
      <c r="B656" s="1">
        <v>3.1004046E7</v>
      </c>
      <c r="C656" s="1" t="s">
        <v>7</v>
      </c>
      <c r="D656" s="1" t="s">
        <v>2041</v>
      </c>
      <c r="E656" s="1" t="s">
        <v>2042</v>
      </c>
      <c r="F656" s="2">
        <v>30657.0</v>
      </c>
      <c r="G656" s="1" t="s">
        <v>134</v>
      </c>
      <c r="H656" s="1" t="s">
        <v>2043</v>
      </c>
      <c r="I656" s="3" t="str">
        <f>+44 341 448-4393</f>
        <v>#ERROR!</v>
      </c>
      <c r="J656" s="1" t="s">
        <v>150</v>
      </c>
      <c r="L656" s="1">
        <v>270.0</v>
      </c>
      <c r="M656" s="1">
        <v>10.0</v>
      </c>
      <c r="N656" s="3" t="str">
        <f>+44 341 448-4393</f>
        <v>#ERROR!</v>
      </c>
    </row>
    <row r="657">
      <c r="A657" s="1">
        <v>661.0</v>
      </c>
      <c r="B657" s="1">
        <v>2.348344E7</v>
      </c>
      <c r="C657" s="1" t="s">
        <v>7</v>
      </c>
      <c r="D657" s="1" t="s">
        <v>1075</v>
      </c>
      <c r="E657" s="1" t="s">
        <v>2044</v>
      </c>
      <c r="F657" s="2">
        <v>26875.0</v>
      </c>
      <c r="H657" s="1" t="s">
        <v>2045</v>
      </c>
      <c r="I657" s="3" t="str">
        <f>+44 341 310-0968</f>
        <v>#ERROR!</v>
      </c>
      <c r="J657" s="1" t="s">
        <v>2046</v>
      </c>
      <c r="L657" s="1">
        <v>270.0</v>
      </c>
      <c r="M657" s="1">
        <v>10.0</v>
      </c>
      <c r="N657" s="3" t="str">
        <f>+44 341 310-0968</f>
        <v>#ERROR!</v>
      </c>
    </row>
    <row r="658">
      <c r="A658" s="1">
        <v>662.0</v>
      </c>
      <c r="B658" s="1">
        <v>2.4864525E7</v>
      </c>
      <c r="C658" s="1" t="s">
        <v>7</v>
      </c>
      <c r="D658" s="1" t="s">
        <v>896</v>
      </c>
      <c r="E658" s="1" t="s">
        <v>2047</v>
      </c>
      <c r="F658" s="2">
        <v>27867.0</v>
      </c>
      <c r="G658" s="1" t="s">
        <v>2048</v>
      </c>
      <c r="H658" s="1" t="s">
        <v>2049</v>
      </c>
      <c r="I658" s="3" t="str">
        <f>+44 3464 48-4409</f>
        <v>#ERROR!</v>
      </c>
      <c r="J658" s="1" t="s">
        <v>1467</v>
      </c>
      <c r="L658" s="1">
        <v>343.0</v>
      </c>
      <c r="M658" s="1">
        <v>10.0</v>
      </c>
      <c r="N658" s="3" t="str">
        <f>+44 3464 48-4409</f>
        <v>#ERROR!</v>
      </c>
    </row>
    <row r="659">
      <c r="A659" s="1">
        <v>663.0</v>
      </c>
      <c r="B659" s="1">
        <v>1.4650392E7</v>
      </c>
      <c r="C659" s="1" t="s">
        <v>7</v>
      </c>
      <c r="D659" s="1" t="s">
        <v>2050</v>
      </c>
      <c r="E659" s="1" t="s">
        <v>2051</v>
      </c>
      <c r="F659" s="2">
        <v>22269.0</v>
      </c>
      <c r="H659" s="1" t="s">
        <v>2052</v>
      </c>
      <c r="I659" s="3" t="str">
        <f>+44 341 643-8360</f>
        <v>#ERROR!</v>
      </c>
      <c r="J659" s="1" t="s">
        <v>422</v>
      </c>
      <c r="L659" s="1">
        <v>270.0</v>
      </c>
      <c r="M659" s="1">
        <v>10.0</v>
      </c>
      <c r="N659" s="3" t="str">
        <f>+44 341 643-8360</f>
        <v>#ERROR!</v>
      </c>
    </row>
    <row r="660">
      <c r="A660" s="1">
        <v>664.0</v>
      </c>
      <c r="B660" s="1">
        <v>3.758613E7</v>
      </c>
      <c r="C660" s="1" t="s">
        <v>6</v>
      </c>
      <c r="D660" s="1" t="s">
        <v>2053</v>
      </c>
      <c r="E660" s="1" t="s">
        <v>936</v>
      </c>
      <c r="F660" s="2">
        <v>34080.0</v>
      </c>
      <c r="H660" s="1" t="s">
        <v>2054</v>
      </c>
      <c r="I660" s="3" t="str">
        <f>+44 341 419-1336</f>
        <v>#ERROR!</v>
      </c>
      <c r="J660" s="1" t="s">
        <v>1954</v>
      </c>
      <c r="L660" s="1">
        <v>270.0</v>
      </c>
      <c r="M660" s="1">
        <v>10.0</v>
      </c>
      <c r="N660" s="3" t="str">
        <f>+44 341 419-1336</f>
        <v>#ERROR!</v>
      </c>
    </row>
    <row r="661">
      <c r="A661" s="1">
        <v>665.0</v>
      </c>
      <c r="B661" s="1">
        <v>2.6985722E7</v>
      </c>
      <c r="C661" s="1" t="s">
        <v>6</v>
      </c>
      <c r="D661" s="1" t="s">
        <v>1275</v>
      </c>
      <c r="E661" s="1" t="s">
        <v>2055</v>
      </c>
      <c r="F661" s="2">
        <v>28752.0</v>
      </c>
      <c r="G661" s="1" t="s">
        <v>202</v>
      </c>
      <c r="H661" s="1" t="s">
        <v>2056</v>
      </c>
      <c r="I661" s="3" t="str">
        <f>+44 341 460-0913</f>
        <v>#ERROR!</v>
      </c>
      <c r="J661" s="1" t="s">
        <v>2057</v>
      </c>
      <c r="L661" s="1">
        <v>270.0</v>
      </c>
      <c r="M661" s="1">
        <v>10.0</v>
      </c>
      <c r="N661" s="3" t="str">
        <f>+44 341 460-0913</f>
        <v>#ERROR!</v>
      </c>
    </row>
    <row r="662">
      <c r="A662" s="1">
        <v>666.0</v>
      </c>
      <c r="B662" s="1">
        <v>2.3160589E7</v>
      </c>
      <c r="C662" s="1" t="s">
        <v>7</v>
      </c>
      <c r="D662" s="1" t="s">
        <v>2058</v>
      </c>
      <c r="E662" s="1" t="s">
        <v>1097</v>
      </c>
      <c r="F662" s="2">
        <v>26576.0</v>
      </c>
      <c r="G662" s="1" t="s">
        <v>2059</v>
      </c>
      <c r="H662" s="1" t="s">
        <v>396</v>
      </c>
      <c r="I662" s="3" t="str">
        <f>+44 341 644-4183</f>
        <v>#ERROR!</v>
      </c>
      <c r="J662" s="1" t="s">
        <v>864</v>
      </c>
      <c r="L662" s="1">
        <v>26511.0</v>
      </c>
      <c r="M662" s="1">
        <v>10.0</v>
      </c>
      <c r="N662" s="3" t="str">
        <f>+44 341 644-4183</f>
        <v>#ERROR!</v>
      </c>
    </row>
    <row r="663">
      <c r="A663" s="1">
        <v>667.0</v>
      </c>
      <c r="B663" s="1">
        <v>3.066612E7</v>
      </c>
      <c r="C663" s="1" t="s">
        <v>7</v>
      </c>
      <c r="D663" s="1" t="s">
        <v>404</v>
      </c>
      <c r="E663" s="1" t="s">
        <v>2060</v>
      </c>
      <c r="F663" s="2">
        <v>30462.0</v>
      </c>
      <c r="H663" s="1" t="s">
        <v>2061</v>
      </c>
      <c r="I663" s="3" t="str">
        <f>+44 341 490-4389</f>
        <v>#ERROR!</v>
      </c>
      <c r="J663" s="1" t="s">
        <v>2062</v>
      </c>
      <c r="L663" s="1">
        <v>270.0</v>
      </c>
      <c r="M663" s="1">
        <v>10.0</v>
      </c>
      <c r="N663" s="3" t="str">
        <f>+44 341 490-4389</f>
        <v>#ERROR!</v>
      </c>
    </row>
    <row r="664">
      <c r="A664" s="1">
        <v>668.0</v>
      </c>
      <c r="B664" s="1">
        <v>2.3472578E7</v>
      </c>
      <c r="C664" s="1" t="s">
        <v>6</v>
      </c>
      <c r="D664" s="1" t="s">
        <v>2063</v>
      </c>
      <c r="E664" s="1" t="s">
        <v>2064</v>
      </c>
      <c r="F664" s="2">
        <v>26593.0</v>
      </c>
      <c r="H664" s="1" t="s">
        <v>2065</v>
      </c>
      <c r="I664" s="3" t="str">
        <f>+44 341 400-9969</f>
        <v>#ERROR!</v>
      </c>
      <c r="J664" s="1" t="s">
        <v>814</v>
      </c>
      <c r="L664" s="1">
        <v>270.0</v>
      </c>
      <c r="M664" s="1">
        <v>10.0</v>
      </c>
      <c r="N664" s="3" t="str">
        <f>+44 341 400-9969</f>
        <v>#ERROR!</v>
      </c>
    </row>
    <row r="665">
      <c r="A665" s="1">
        <v>669.0</v>
      </c>
      <c r="B665" s="1">
        <v>3.8497052E7</v>
      </c>
      <c r="C665" s="1" t="s">
        <v>6</v>
      </c>
      <c r="D665" s="1" t="s">
        <v>1188</v>
      </c>
      <c r="E665" s="1" t="s">
        <v>2066</v>
      </c>
      <c r="F665" s="2">
        <v>34553.0</v>
      </c>
      <c r="H665" s="1" t="s">
        <v>2067</v>
      </c>
      <c r="I665" s="3" t="str">
        <f>+44 341 348-0048</f>
        <v>#ERROR!</v>
      </c>
      <c r="J665" s="1" t="s">
        <v>450</v>
      </c>
      <c r="L665" s="1">
        <v>270.0</v>
      </c>
      <c r="M665" s="1">
        <v>10.0</v>
      </c>
      <c r="N665" s="3" t="str">
        <f>+44 341 348-0048</f>
        <v>#ERROR!</v>
      </c>
    </row>
    <row r="666">
      <c r="A666" s="1">
        <v>670.0</v>
      </c>
      <c r="B666" s="1">
        <v>2.1976369E7</v>
      </c>
      <c r="C666" s="1" t="s">
        <v>7</v>
      </c>
      <c r="D666" s="1" t="s">
        <v>2068</v>
      </c>
      <c r="E666" s="1" t="s">
        <v>2069</v>
      </c>
      <c r="F666" s="2">
        <v>25896.0</v>
      </c>
      <c r="H666" s="1" t="s">
        <v>2070</v>
      </c>
      <c r="I666" s="3" t="str">
        <f>+44 341 494-1834</f>
        <v>#ERROR!</v>
      </c>
      <c r="J666" s="1" t="s">
        <v>293</v>
      </c>
      <c r="L666" s="1">
        <v>270.0</v>
      </c>
      <c r="M666" s="1">
        <v>10.0</v>
      </c>
      <c r="N666" s="3" t="str">
        <f>+44 341 494-1834</f>
        <v>#ERROR!</v>
      </c>
    </row>
    <row r="667">
      <c r="A667" s="1">
        <v>671.0</v>
      </c>
      <c r="B667" s="1">
        <v>3.3280621E7</v>
      </c>
      <c r="C667" s="1" t="s">
        <v>7</v>
      </c>
      <c r="D667" s="1" t="s">
        <v>2071</v>
      </c>
      <c r="E667" s="1" t="s">
        <v>2072</v>
      </c>
      <c r="F667" s="2">
        <v>31799.0</v>
      </c>
      <c r="H667" s="1" t="s">
        <v>2073</v>
      </c>
      <c r="I667" s="3" t="str">
        <f>+44 341 634-4601</f>
        <v>#ERROR!</v>
      </c>
      <c r="J667" s="1" t="s">
        <v>2074</v>
      </c>
      <c r="L667" s="1">
        <v>270.0</v>
      </c>
      <c r="M667" s="1">
        <v>10.0</v>
      </c>
      <c r="N667" s="3" t="str">
        <f>+44 341 634-4601</f>
        <v>#ERROR!</v>
      </c>
    </row>
    <row r="668">
      <c r="A668" s="1">
        <v>672.0</v>
      </c>
      <c r="B668" s="1">
        <v>2.6880821E7</v>
      </c>
      <c r="C668" s="1" t="s">
        <v>6</v>
      </c>
      <c r="D668" s="1" t="s">
        <v>1636</v>
      </c>
      <c r="E668" s="1" t="s">
        <v>2075</v>
      </c>
      <c r="F668" s="2">
        <v>28687.0</v>
      </c>
      <c r="H668" s="1" t="s">
        <v>949</v>
      </c>
      <c r="I668" s="3" t="str">
        <f>+44 341 616-8831</f>
        <v>#ERROR!</v>
      </c>
      <c r="J668" s="1" t="s">
        <v>2076</v>
      </c>
      <c r="L668" s="1">
        <v>270.0</v>
      </c>
      <c r="M668" s="1">
        <v>10.0</v>
      </c>
      <c r="N668" s="3" t="str">
        <f>+44 341 616-8831</f>
        <v>#ERROR!</v>
      </c>
    </row>
    <row r="669">
      <c r="A669" s="1">
        <v>673.0</v>
      </c>
      <c r="B669" s="1">
        <v>2.5430766E7</v>
      </c>
      <c r="C669" s="1" t="s">
        <v>7</v>
      </c>
      <c r="D669" s="1" t="s">
        <v>254</v>
      </c>
      <c r="E669" s="1" t="s">
        <v>2077</v>
      </c>
      <c r="F669" s="2">
        <v>27939.0</v>
      </c>
      <c r="H669" s="1" t="s">
        <v>949</v>
      </c>
      <c r="I669" s="3" t="str">
        <f>+44 341 616-8831</f>
        <v>#ERROR!</v>
      </c>
      <c r="J669" s="1" t="s">
        <v>2076</v>
      </c>
      <c r="L669" s="1">
        <v>270.0</v>
      </c>
      <c r="M669" s="1">
        <v>10.0</v>
      </c>
      <c r="N669" s="3" t="str">
        <f>+44 341 616-8831</f>
        <v>#ERROR!</v>
      </c>
    </row>
    <row r="670">
      <c r="A670" s="1">
        <v>674.0</v>
      </c>
      <c r="B670" s="1">
        <v>4552083.0</v>
      </c>
      <c r="C670" s="1" t="s">
        <v>6</v>
      </c>
      <c r="D670" s="1" t="s">
        <v>2078</v>
      </c>
      <c r="E670" s="1" t="s">
        <v>2079</v>
      </c>
      <c r="F670" s="2">
        <v>15034.0</v>
      </c>
      <c r="H670" s="1" t="s">
        <v>2080</v>
      </c>
      <c r="I670" s="3" t="str">
        <f>+44 341 641-9919</f>
        <v>#ERROR!</v>
      </c>
      <c r="J670" s="1" t="s">
        <v>602</v>
      </c>
      <c r="L670" s="1">
        <v>270.0</v>
      </c>
      <c r="M670" s="1">
        <v>10.0</v>
      </c>
      <c r="N670" s="3" t="str">
        <f>+44 341 641-9919</f>
        <v>#ERROR!</v>
      </c>
    </row>
    <row r="671">
      <c r="A671" s="1">
        <v>675.0</v>
      </c>
      <c r="B671" s="1">
        <v>4.027262E7</v>
      </c>
      <c r="C671" s="1" t="s">
        <v>6</v>
      </c>
      <c r="D671" s="1" t="s">
        <v>2081</v>
      </c>
      <c r="E671" s="1" t="s">
        <v>2082</v>
      </c>
      <c r="F671" s="2">
        <v>35533.0</v>
      </c>
      <c r="H671" s="1" t="s">
        <v>2083</v>
      </c>
      <c r="I671" s="3" t="str">
        <f>+44 341 619-3646</f>
        <v>#ERROR!</v>
      </c>
      <c r="J671" s="1" t="s">
        <v>229</v>
      </c>
      <c r="L671" s="1">
        <v>270.0</v>
      </c>
      <c r="M671" s="1">
        <v>10.0</v>
      </c>
      <c r="N671" s="3" t="str">
        <f>+44 341 619-3646</f>
        <v>#ERROR!</v>
      </c>
    </row>
    <row r="672">
      <c r="A672" s="1">
        <v>676.0</v>
      </c>
      <c r="B672" s="1">
        <v>2.6751426E7</v>
      </c>
      <c r="C672" s="1" t="s">
        <v>7</v>
      </c>
      <c r="D672" s="1" t="s">
        <v>273</v>
      </c>
      <c r="E672" s="1" t="s">
        <v>2084</v>
      </c>
      <c r="F672" s="2">
        <v>28846.0</v>
      </c>
      <c r="H672" s="1" t="s">
        <v>2085</v>
      </c>
      <c r="I672" s="3" t="str">
        <f>+44 341 499-8969</f>
        <v>#ERROR!</v>
      </c>
      <c r="J672" s="1" t="s">
        <v>2086</v>
      </c>
      <c r="L672" s="1">
        <v>270.0</v>
      </c>
      <c r="M672" s="1">
        <v>10.0</v>
      </c>
      <c r="N672" s="3" t="str">
        <f>+44 341 499-8969</f>
        <v>#ERROR!</v>
      </c>
    </row>
    <row r="673">
      <c r="A673" s="1">
        <v>677.0</v>
      </c>
      <c r="B673" s="1">
        <v>3.0508524E7</v>
      </c>
      <c r="C673" s="1" t="s">
        <v>7</v>
      </c>
      <c r="D673" s="1" t="s">
        <v>132</v>
      </c>
      <c r="E673" s="1" t="s">
        <v>2087</v>
      </c>
      <c r="F673" s="2">
        <v>30452.0</v>
      </c>
      <c r="H673" s="1" t="s">
        <v>142</v>
      </c>
      <c r="I673" s="3" t="str">
        <f>+44 341 663-8944</f>
        <v>#ERROR!</v>
      </c>
      <c r="J673" s="1" t="s">
        <v>199</v>
      </c>
      <c r="L673" s="1">
        <v>270.0</v>
      </c>
      <c r="M673" s="1">
        <v>10.0</v>
      </c>
      <c r="N673" s="3" t="str">
        <f>+44 341 663-8944</f>
        <v>#ERROR!</v>
      </c>
    </row>
    <row r="674">
      <c r="A674" s="1">
        <v>678.0</v>
      </c>
      <c r="B674" s="1">
        <v>1.8902554E7</v>
      </c>
      <c r="C674" s="1" t="s">
        <v>7</v>
      </c>
      <c r="D674" s="1" t="s">
        <v>804</v>
      </c>
      <c r="E674" s="1" t="s">
        <v>2088</v>
      </c>
      <c r="F674" s="2">
        <v>24790.0</v>
      </c>
      <c r="H674" s="1" t="s">
        <v>977</v>
      </c>
      <c r="I674" s="3" t="str">
        <f>+44 341 303-3409</f>
        <v>#ERROR!</v>
      </c>
      <c r="J674" s="1" t="s">
        <v>270</v>
      </c>
      <c r="L674" s="1">
        <v>270.0</v>
      </c>
      <c r="M674" s="1">
        <v>10.0</v>
      </c>
      <c r="N674" s="3" t="str">
        <f>+44 341 303-3409</f>
        <v>#ERROR!</v>
      </c>
    </row>
    <row r="675">
      <c r="A675" s="1">
        <v>679.0</v>
      </c>
      <c r="B675" s="1">
        <v>1.061385E7</v>
      </c>
      <c r="C675" s="1" t="s">
        <v>7</v>
      </c>
      <c r="D675" s="1" t="s">
        <v>913</v>
      </c>
      <c r="E675" s="1" t="s">
        <v>2089</v>
      </c>
      <c r="F675" s="2">
        <v>19087.0</v>
      </c>
      <c r="H675" s="1" t="s">
        <v>2090</v>
      </c>
      <c r="I675" s="3" t="str">
        <f>+44 341 309-0090</f>
        <v>#ERROR!</v>
      </c>
      <c r="J675" s="1" t="s">
        <v>183</v>
      </c>
      <c r="L675" s="1">
        <v>270.0</v>
      </c>
      <c r="M675" s="1">
        <v>10.0</v>
      </c>
      <c r="N675" s="3" t="str">
        <f>+44 341 309-0090</f>
        <v>#ERROR!</v>
      </c>
    </row>
    <row r="676">
      <c r="A676" s="1">
        <v>680.0</v>
      </c>
      <c r="B676" s="1">
        <v>1.8723861E7</v>
      </c>
      <c r="C676" s="1" t="s">
        <v>7</v>
      </c>
      <c r="D676" s="1" t="s">
        <v>1597</v>
      </c>
      <c r="E676" s="1" t="s">
        <v>463</v>
      </c>
      <c r="F676" s="2">
        <v>24819.0</v>
      </c>
      <c r="H676" s="1" t="s">
        <v>2091</v>
      </c>
      <c r="I676" s="3" t="str">
        <f>+44 341 449-1893</f>
        <v>#ERROR!</v>
      </c>
      <c r="J676" s="1" t="s">
        <v>163</v>
      </c>
      <c r="L676" s="1">
        <v>270.0</v>
      </c>
      <c r="M676" s="1">
        <v>10.0</v>
      </c>
      <c r="N676" s="3" t="str">
        <f>+44 341 449-1893</f>
        <v>#ERROR!</v>
      </c>
    </row>
    <row r="677">
      <c r="A677" s="1">
        <v>681.0</v>
      </c>
      <c r="B677" s="1">
        <v>2.2975818E7</v>
      </c>
      <c r="C677" s="1" t="s">
        <v>6</v>
      </c>
      <c r="D677" s="1" t="s">
        <v>1275</v>
      </c>
      <c r="E677" s="1" t="s">
        <v>2092</v>
      </c>
      <c r="F677" s="2">
        <v>26576.0</v>
      </c>
      <c r="H677" s="1" t="s">
        <v>2091</v>
      </c>
      <c r="I677" s="3" t="str">
        <f>+44 341 449-1893</f>
        <v>#ERROR!</v>
      </c>
      <c r="J677" s="1" t="s">
        <v>163</v>
      </c>
      <c r="L677" s="1">
        <v>270.0</v>
      </c>
      <c r="M677" s="1">
        <v>10.0</v>
      </c>
      <c r="N677" s="3" t="str">
        <f>+44 341 449-1893</f>
        <v>#ERROR!</v>
      </c>
    </row>
    <row r="678">
      <c r="A678" s="1">
        <v>682.0</v>
      </c>
      <c r="B678" s="1">
        <v>2.1553677E7</v>
      </c>
      <c r="C678" s="1" t="s">
        <v>7</v>
      </c>
      <c r="D678" s="1" t="s">
        <v>1120</v>
      </c>
      <c r="E678" s="1" t="s">
        <v>2093</v>
      </c>
      <c r="F678" s="2">
        <v>25581.0</v>
      </c>
      <c r="H678" s="1" t="s">
        <v>1421</v>
      </c>
      <c r="I678" s="3" t="str">
        <f>+44 341 491-0109</f>
        <v>#ERROR!</v>
      </c>
      <c r="J678" s="1" t="s">
        <v>2094</v>
      </c>
      <c r="L678" s="1">
        <v>270.0</v>
      </c>
      <c r="M678" s="1">
        <v>10.0</v>
      </c>
      <c r="N678" s="3" t="str">
        <f>+44 341 491-0109</f>
        <v>#ERROR!</v>
      </c>
    </row>
    <row r="679">
      <c r="A679" s="1">
        <v>683.0</v>
      </c>
      <c r="B679" s="1">
        <v>3.1843248E7</v>
      </c>
      <c r="C679" s="1" t="s">
        <v>7</v>
      </c>
      <c r="D679" s="1" t="s">
        <v>475</v>
      </c>
      <c r="E679" s="1" t="s">
        <v>2095</v>
      </c>
      <c r="F679" s="2">
        <v>31213.0</v>
      </c>
      <c r="H679" s="1" t="s">
        <v>363</v>
      </c>
      <c r="I679" s="3" t="str">
        <f>+44 341 649-1808</f>
        <v>#ERROR!</v>
      </c>
      <c r="J679" s="1" t="s">
        <v>237</v>
      </c>
      <c r="L679" s="1">
        <v>270.0</v>
      </c>
      <c r="M679" s="1">
        <v>10.0</v>
      </c>
      <c r="N679" s="3" t="str">
        <f>+44 341 649-1808</f>
        <v>#ERROR!</v>
      </c>
    </row>
    <row r="680">
      <c r="A680" s="1">
        <v>684.0</v>
      </c>
      <c r="B680" s="1">
        <v>2.1180029E7</v>
      </c>
      <c r="C680" s="1" t="s">
        <v>7</v>
      </c>
      <c r="D680" s="1" t="s">
        <v>2096</v>
      </c>
      <c r="E680" s="1" t="s">
        <v>2097</v>
      </c>
      <c r="F680" s="2">
        <v>25284.0</v>
      </c>
      <c r="H680" s="1" t="s">
        <v>2098</v>
      </c>
      <c r="I680" s="3" t="str">
        <f>+44 341 440-8660</f>
        <v>#ERROR!</v>
      </c>
      <c r="J680" s="1" t="s">
        <v>730</v>
      </c>
      <c r="L680" s="1">
        <v>270.0</v>
      </c>
      <c r="M680" s="1">
        <v>10.0</v>
      </c>
      <c r="N680" s="3" t="str">
        <f>+44 341 440-8660</f>
        <v>#ERROR!</v>
      </c>
    </row>
    <row r="681">
      <c r="A681" s="1">
        <v>685.0</v>
      </c>
      <c r="B681" s="1">
        <v>2.6981959E7</v>
      </c>
      <c r="C681" s="1" t="s">
        <v>7</v>
      </c>
      <c r="D681" s="1" t="s">
        <v>2099</v>
      </c>
      <c r="E681" s="1" t="s">
        <v>239</v>
      </c>
      <c r="F681" s="2">
        <v>29015.0</v>
      </c>
      <c r="G681" s="1" t="s">
        <v>2100</v>
      </c>
      <c r="H681" s="1" t="s">
        <v>1794</v>
      </c>
      <c r="I681" s="3" t="str">
        <f>+44 3496 63-4919</f>
        <v>#ERROR!</v>
      </c>
      <c r="J681" s="1" t="s">
        <v>2101</v>
      </c>
      <c r="L681" s="1">
        <v>251.0</v>
      </c>
      <c r="M681" s="1">
        <v>10.0</v>
      </c>
      <c r="N681" s="3" t="str">
        <f>+44 3496 63-4919</f>
        <v>#ERROR!</v>
      </c>
    </row>
    <row r="682">
      <c r="A682" s="1">
        <v>686.0</v>
      </c>
      <c r="B682" s="1">
        <v>4.5575706E7</v>
      </c>
      <c r="C682" s="1" t="s">
        <v>6</v>
      </c>
      <c r="D682" s="1" t="s">
        <v>2102</v>
      </c>
      <c r="E682" s="1" t="s">
        <v>2103</v>
      </c>
      <c r="F682" s="2">
        <v>37998.0</v>
      </c>
      <c r="G682" s="1" t="s">
        <v>2104</v>
      </c>
      <c r="H682" s="1" t="s">
        <v>2105</v>
      </c>
      <c r="I682" s="3" t="str">
        <f>+44 3496 49-1130</f>
        <v>#ERROR!</v>
      </c>
      <c r="J682" s="1" t="s">
        <v>199</v>
      </c>
      <c r="L682" s="1">
        <v>54040.0</v>
      </c>
      <c r="M682" s="1">
        <v>10.0</v>
      </c>
      <c r="N682" s="3" t="str">
        <f>+44 3496 49-1130</f>
        <v>#ERROR!</v>
      </c>
    </row>
    <row r="683">
      <c r="A683" s="1">
        <v>687.0</v>
      </c>
      <c r="B683" s="1">
        <v>3.6408585E7</v>
      </c>
      <c r="C683" s="1" t="s">
        <v>6</v>
      </c>
      <c r="D683" s="1" t="s">
        <v>387</v>
      </c>
      <c r="E683" s="1" t="s">
        <v>2106</v>
      </c>
      <c r="F683" s="2">
        <v>33541.0</v>
      </c>
      <c r="H683" s="1" t="s">
        <v>248</v>
      </c>
      <c r="I683" s="3" t="str">
        <f>+44 341 619-3406</f>
        <v>#ERROR!</v>
      </c>
      <c r="J683" s="1" t="s">
        <v>293</v>
      </c>
      <c r="L683" s="1">
        <v>270.0</v>
      </c>
      <c r="M683" s="1">
        <v>10.0</v>
      </c>
      <c r="N683" s="3" t="str">
        <f>+44 341 619-3406</f>
        <v>#ERROR!</v>
      </c>
    </row>
    <row r="684">
      <c r="A684" s="1">
        <v>688.0</v>
      </c>
      <c r="B684" s="1">
        <v>3.1704423E7</v>
      </c>
      <c r="C684" s="1" t="s">
        <v>7</v>
      </c>
      <c r="D684" s="1" t="s">
        <v>248</v>
      </c>
      <c r="E684" s="1" t="s">
        <v>2107</v>
      </c>
      <c r="F684" s="2">
        <v>31056.0</v>
      </c>
      <c r="H684" s="1" t="s">
        <v>387</v>
      </c>
      <c r="I684" s="3" t="str">
        <f>+44 341 440-3130</f>
        <v>#ERROR!</v>
      </c>
      <c r="J684" s="1" t="s">
        <v>293</v>
      </c>
      <c r="L684" s="1">
        <v>270.0</v>
      </c>
      <c r="M684" s="1">
        <v>10.0</v>
      </c>
      <c r="N684" s="3" t="str">
        <f>+44 341 440-3130</f>
        <v>#ERROR!</v>
      </c>
    </row>
    <row r="685">
      <c r="A685" s="1">
        <v>689.0</v>
      </c>
      <c r="B685" s="1">
        <v>1.6903596E7</v>
      </c>
      <c r="C685" s="1" t="s">
        <v>7</v>
      </c>
      <c r="D685" s="1" t="s">
        <v>2108</v>
      </c>
      <c r="E685" s="1" t="s">
        <v>2109</v>
      </c>
      <c r="F685" s="2">
        <v>23313.0</v>
      </c>
      <c r="H685" s="1" t="s">
        <v>2110</v>
      </c>
      <c r="I685" s="3" t="str">
        <f>+44 341 690-8988</f>
        <v>#ERROR!</v>
      </c>
      <c r="J685" s="1" t="s">
        <v>290</v>
      </c>
      <c r="L685" s="1">
        <v>270.0</v>
      </c>
      <c r="M685" s="1">
        <v>10.0</v>
      </c>
      <c r="N685" s="3" t="str">
        <f>+44 341 690-8988</f>
        <v>#ERROR!</v>
      </c>
    </row>
    <row r="686">
      <c r="A686" s="1">
        <v>690.0</v>
      </c>
      <c r="B686" s="1">
        <v>1.3863976E7</v>
      </c>
      <c r="C686" s="1" t="s">
        <v>7</v>
      </c>
      <c r="D686" s="1" t="s">
        <v>2111</v>
      </c>
      <c r="E686" s="1" t="s">
        <v>2112</v>
      </c>
      <c r="F686" s="2">
        <v>21942.0</v>
      </c>
      <c r="G686" s="1" t="s">
        <v>2113</v>
      </c>
      <c r="H686" s="1" t="s">
        <v>2114</v>
      </c>
      <c r="I686" s="3" t="str">
        <f>+44 341 399-3833</f>
        <v>#ERROR!</v>
      </c>
      <c r="J686" s="1" t="s">
        <v>313</v>
      </c>
      <c r="L686" s="1">
        <v>270.0</v>
      </c>
      <c r="M686" s="1">
        <v>10.0</v>
      </c>
      <c r="N686" s="3" t="str">
        <f>+44 341 399-3833</f>
        <v>#ERROR!</v>
      </c>
    </row>
    <row r="687">
      <c r="A687" s="1">
        <v>691.0</v>
      </c>
      <c r="B687" s="1">
        <v>3.7882312E7</v>
      </c>
      <c r="C687" s="1" t="s">
        <v>7</v>
      </c>
      <c r="D687" s="1" t="s">
        <v>2115</v>
      </c>
      <c r="E687" s="1" t="s">
        <v>2116</v>
      </c>
      <c r="F687" s="2">
        <v>33822.0</v>
      </c>
      <c r="H687" s="1" t="s">
        <v>2117</v>
      </c>
      <c r="I687" s="3" t="str">
        <f>+44 341 308-9394</f>
        <v>#ERROR!</v>
      </c>
      <c r="J687" s="1" t="s">
        <v>2118</v>
      </c>
      <c r="L687" s="1">
        <v>270.0</v>
      </c>
      <c r="M687" s="1">
        <v>10.0</v>
      </c>
      <c r="N687" s="3" t="str">
        <f>+44 341 308-9394</f>
        <v>#ERROR!</v>
      </c>
    </row>
    <row r="688">
      <c r="A688" s="1">
        <v>692.0</v>
      </c>
      <c r="B688" s="1">
        <v>2.615378E7</v>
      </c>
      <c r="C688" s="1" t="s">
        <v>6</v>
      </c>
      <c r="D688" s="1" t="s">
        <v>2119</v>
      </c>
      <c r="E688" s="1" t="s">
        <v>2120</v>
      </c>
      <c r="F688" s="2">
        <v>28227.0</v>
      </c>
      <c r="H688" s="1" t="s">
        <v>2121</v>
      </c>
      <c r="I688" s="3" t="str">
        <f>+44 341 303-3004</f>
        <v>#ERROR!</v>
      </c>
      <c r="J688" s="1" t="s">
        <v>293</v>
      </c>
      <c r="L688" s="1">
        <v>270.0</v>
      </c>
      <c r="M688" s="1">
        <v>10.0</v>
      </c>
      <c r="N688" s="3" t="str">
        <f>+44 341 303-3004</f>
        <v>#ERROR!</v>
      </c>
    </row>
    <row r="689">
      <c r="A689" s="1">
        <v>693.0</v>
      </c>
      <c r="B689" s="1">
        <v>1.4919378E7</v>
      </c>
      <c r="C689" s="1" t="s">
        <v>7</v>
      </c>
      <c r="D689" s="1" t="s">
        <v>2122</v>
      </c>
      <c r="E689" s="1" t="s">
        <v>2123</v>
      </c>
      <c r="F689" s="2">
        <v>22736.0</v>
      </c>
      <c r="G689" s="1" t="s">
        <v>2124</v>
      </c>
      <c r="H689" s="1" t="s">
        <v>2125</v>
      </c>
      <c r="I689" s="3" t="str">
        <f>+44 341 496-0309</f>
        <v>#ERROR!</v>
      </c>
      <c r="J689" s="1" t="s">
        <v>422</v>
      </c>
      <c r="L689" s="1">
        <v>270.0</v>
      </c>
      <c r="M689" s="1">
        <v>10.0</v>
      </c>
      <c r="N689" s="3" t="str">
        <f>+44 341 496-0309</f>
        <v>#ERROR!</v>
      </c>
    </row>
    <row r="690">
      <c r="A690" s="1">
        <v>694.0</v>
      </c>
      <c r="B690" s="1">
        <v>3.5103494E7</v>
      </c>
      <c r="C690" s="1" t="s">
        <v>6</v>
      </c>
      <c r="D690" s="1" t="s">
        <v>2126</v>
      </c>
      <c r="E690" s="1" t="s">
        <v>2127</v>
      </c>
      <c r="F690" s="2">
        <v>33045.0</v>
      </c>
      <c r="H690" s="1" t="s">
        <v>2128</v>
      </c>
      <c r="I690" s="3" t="str">
        <f>+44 341 684-0399</f>
        <v>#ERROR!</v>
      </c>
      <c r="J690" s="1" t="s">
        <v>443</v>
      </c>
      <c r="L690" s="1">
        <v>212.0</v>
      </c>
      <c r="M690" s="1">
        <v>10.0</v>
      </c>
      <c r="N690" s="3" t="str">
        <f>+44 341 684-0399</f>
        <v>#ERROR!</v>
      </c>
    </row>
    <row r="691">
      <c r="A691" s="1">
        <v>695.0</v>
      </c>
      <c r="B691" s="1">
        <v>2.3301398E7</v>
      </c>
      <c r="C691" s="1" t="s">
        <v>7</v>
      </c>
      <c r="D691" s="1" t="s">
        <v>2129</v>
      </c>
      <c r="E691" s="1" t="s">
        <v>2130</v>
      </c>
      <c r="F691" s="2">
        <v>26541.0</v>
      </c>
      <c r="H691" s="1" t="s">
        <v>2131</v>
      </c>
      <c r="I691" s="3" t="str">
        <f>+44 341 486-4999</f>
        <v>#ERROR!</v>
      </c>
      <c r="J691" s="1">
        <v>4351111.0</v>
      </c>
      <c r="L691" s="1">
        <v>270.0</v>
      </c>
      <c r="M691" s="1">
        <v>10.0</v>
      </c>
      <c r="N691" s="3" t="str">
        <f>+44 341 486-4999</f>
        <v>#ERROR!</v>
      </c>
    </row>
    <row r="692">
      <c r="A692" s="1">
        <v>696.0</v>
      </c>
      <c r="B692" s="1">
        <v>3.9712962E7</v>
      </c>
      <c r="C692" s="1" t="s">
        <v>7</v>
      </c>
      <c r="D692" s="1" t="s">
        <v>764</v>
      </c>
      <c r="E692" s="1" t="s">
        <v>652</v>
      </c>
      <c r="F692" s="2">
        <v>35125.0</v>
      </c>
      <c r="H692" s="1" t="s">
        <v>2132</v>
      </c>
      <c r="I692" s="3" t="str">
        <f>+44 341 331-4393</f>
        <v>#ERROR!</v>
      </c>
      <c r="J692" s="1" t="s">
        <v>407</v>
      </c>
      <c r="L692" s="1">
        <v>270.0</v>
      </c>
      <c r="M692" s="1">
        <v>10.0</v>
      </c>
      <c r="N692" s="3" t="str">
        <f>+44 341 331-4393</f>
        <v>#ERROR!</v>
      </c>
    </row>
    <row r="693">
      <c r="A693" s="1">
        <v>697.0</v>
      </c>
      <c r="B693" s="1">
        <v>2.1873524E7</v>
      </c>
      <c r="C693" s="1" t="s">
        <v>7</v>
      </c>
      <c r="D693" s="1" t="s">
        <v>1006</v>
      </c>
      <c r="E693" s="1" t="s">
        <v>534</v>
      </c>
      <c r="F693" s="2">
        <v>25777.0</v>
      </c>
      <c r="H693" s="1" t="s">
        <v>2133</v>
      </c>
      <c r="I693" s="3" t="str">
        <f>+44 341 414-9939</f>
        <v>#ERROR!</v>
      </c>
      <c r="J693" s="1" t="s">
        <v>466</v>
      </c>
      <c r="L693" s="1">
        <v>270.0</v>
      </c>
      <c r="M693" s="1">
        <v>10.0</v>
      </c>
      <c r="N693" s="3" t="str">
        <f>+44 341 414-9939</f>
        <v>#ERROR!</v>
      </c>
    </row>
    <row r="694">
      <c r="A694" s="1">
        <v>698.0</v>
      </c>
      <c r="B694" s="1">
        <v>2.2764149E7</v>
      </c>
      <c r="C694" s="1" t="s">
        <v>6</v>
      </c>
      <c r="D694" s="1" t="s">
        <v>604</v>
      </c>
      <c r="E694" s="1" t="s">
        <v>2134</v>
      </c>
      <c r="F694" s="2">
        <v>26448.0</v>
      </c>
      <c r="G694" s="1" t="s">
        <v>2135</v>
      </c>
      <c r="H694" s="1" t="s">
        <v>1025</v>
      </c>
      <c r="I694" s="3" t="str">
        <f>+44 343 461-8683</f>
        <v>#ERROR!</v>
      </c>
      <c r="J694" s="1" t="s">
        <v>2136</v>
      </c>
      <c r="L694" s="1">
        <v>251.0</v>
      </c>
      <c r="M694" s="1">
        <v>10.0</v>
      </c>
      <c r="N694" s="3" t="str">
        <f>+44 343 461-8683</f>
        <v>#ERROR!</v>
      </c>
    </row>
    <row r="695">
      <c r="A695" s="1">
        <v>699.0</v>
      </c>
      <c r="B695" s="1">
        <v>1.0697553E7</v>
      </c>
      <c r="C695" s="1" t="s">
        <v>7</v>
      </c>
      <c r="D695" s="1" t="s">
        <v>327</v>
      </c>
      <c r="E695" s="1" t="s">
        <v>2137</v>
      </c>
      <c r="F695" s="2">
        <v>19163.0</v>
      </c>
      <c r="G695" s="1" t="s">
        <v>202</v>
      </c>
      <c r="H695" s="1" t="s">
        <v>764</v>
      </c>
      <c r="I695" s="3" t="str">
        <f>+44 341 303-4043</f>
        <v>#ERROR!</v>
      </c>
      <c r="J695" s="1" t="s">
        <v>2138</v>
      </c>
      <c r="L695" s="1">
        <v>270.0</v>
      </c>
      <c r="M695" s="1">
        <v>10.0</v>
      </c>
      <c r="N695" s="3" t="str">
        <f>+44 341 303-4043</f>
        <v>#ERROR!</v>
      </c>
    </row>
    <row r="696">
      <c r="A696" s="1">
        <v>700.0</v>
      </c>
      <c r="B696" s="1">
        <v>3.2419947E7</v>
      </c>
      <c r="C696" s="1" t="s">
        <v>7</v>
      </c>
      <c r="D696" s="1" t="s">
        <v>314</v>
      </c>
      <c r="E696" s="1" t="s">
        <v>2139</v>
      </c>
      <c r="F696" s="2">
        <v>31285.0</v>
      </c>
      <c r="G696" s="1" t="s">
        <v>202</v>
      </c>
      <c r="H696" s="1" t="s">
        <v>2140</v>
      </c>
      <c r="I696" s="3" t="str">
        <f>+44 341 693-6833</f>
        <v>#ERROR!</v>
      </c>
      <c r="J696" s="1" t="s">
        <v>202</v>
      </c>
      <c r="L696" s="1">
        <v>270.0</v>
      </c>
      <c r="M696" s="1">
        <v>10.0</v>
      </c>
      <c r="N696" s="3" t="str">
        <f>+44 341 693-6833</f>
        <v>#ERROR!</v>
      </c>
    </row>
    <row r="697">
      <c r="A697" s="1">
        <v>701.0</v>
      </c>
      <c r="B697" s="1">
        <v>3.4847331E7</v>
      </c>
      <c r="C697" s="1" t="s">
        <v>7</v>
      </c>
      <c r="D697" s="1" t="s">
        <v>2141</v>
      </c>
      <c r="E697" s="1" t="s">
        <v>2142</v>
      </c>
      <c r="F697" s="2">
        <v>32644.0</v>
      </c>
      <c r="G697" s="1" t="s">
        <v>202</v>
      </c>
      <c r="H697" s="1" t="s">
        <v>2143</v>
      </c>
      <c r="I697" s="3" t="str">
        <f>+44 3944 49-0939</f>
        <v>#ERROR!</v>
      </c>
      <c r="J697" s="1" t="s">
        <v>751</v>
      </c>
      <c r="L697" s="1">
        <v>270.0</v>
      </c>
      <c r="M697" s="1">
        <v>10.0</v>
      </c>
      <c r="N697" s="3" t="str">
        <f>+44 3944 49-0939</f>
        <v>#ERROR!</v>
      </c>
    </row>
    <row r="698">
      <c r="A698" s="1">
        <v>702.0</v>
      </c>
      <c r="B698" s="1">
        <v>2.4952862E7</v>
      </c>
      <c r="C698" s="1" t="s">
        <v>6</v>
      </c>
      <c r="D698" s="1" t="s">
        <v>271</v>
      </c>
      <c r="E698" s="1" t="s">
        <v>2144</v>
      </c>
      <c r="F698" s="2">
        <v>27607.0</v>
      </c>
      <c r="H698" s="1" t="s">
        <v>2145</v>
      </c>
      <c r="I698" s="3" t="str">
        <f>+44 341 391-4008</f>
        <v>#ERROR!</v>
      </c>
      <c r="J698" s="1" t="s">
        <v>864</v>
      </c>
      <c r="L698" s="1">
        <v>270.0</v>
      </c>
      <c r="M698" s="1">
        <v>10.0</v>
      </c>
      <c r="N698" s="3" t="str">
        <f>+44 341 391-4008</f>
        <v>#ERROR!</v>
      </c>
    </row>
    <row r="699">
      <c r="A699" s="1">
        <v>703.0</v>
      </c>
      <c r="B699" s="1">
        <v>4.1573771E7</v>
      </c>
      <c r="C699" s="1" t="s">
        <v>6</v>
      </c>
      <c r="D699" s="1" t="s">
        <v>2146</v>
      </c>
      <c r="E699" s="1" t="s">
        <v>430</v>
      </c>
      <c r="F699" s="2">
        <v>36016.0</v>
      </c>
      <c r="H699" s="1" t="s">
        <v>2147</v>
      </c>
      <c r="I699" s="3" t="str">
        <f>+44 341 339-8331</f>
        <v>#ERROR!</v>
      </c>
      <c r="J699" s="1" t="s">
        <v>204</v>
      </c>
      <c r="L699" s="1">
        <v>270.0</v>
      </c>
      <c r="M699" s="1">
        <v>10.0</v>
      </c>
      <c r="N699" s="3" t="str">
        <f>+44 341 339-8331</f>
        <v>#ERROR!</v>
      </c>
    </row>
    <row r="700">
      <c r="A700" s="1">
        <v>704.0</v>
      </c>
      <c r="B700" s="1">
        <v>3.0301868E7</v>
      </c>
      <c r="C700" s="1" t="s">
        <v>7</v>
      </c>
      <c r="D700" s="1" t="s">
        <v>2148</v>
      </c>
      <c r="E700" s="1" t="s">
        <v>2149</v>
      </c>
      <c r="F700" s="2">
        <v>30293.0</v>
      </c>
      <c r="H700" s="1" t="s">
        <v>752</v>
      </c>
      <c r="I700" s="3" t="str">
        <f>+44 341 394-0330</f>
        <v>#ERROR!</v>
      </c>
      <c r="J700" s="1" t="s">
        <v>199</v>
      </c>
      <c r="L700" s="1">
        <v>286.0</v>
      </c>
      <c r="M700" s="1">
        <v>10.0</v>
      </c>
      <c r="N700" s="3" t="str">
        <f>+44 341 394-0330</f>
        <v>#ERROR!</v>
      </c>
    </row>
    <row r="701">
      <c r="A701" s="1">
        <v>705.0</v>
      </c>
      <c r="B701" s="1">
        <v>3.1339772E7</v>
      </c>
      <c r="C701" s="1" t="s">
        <v>6</v>
      </c>
      <c r="D701" s="1" t="s">
        <v>2150</v>
      </c>
      <c r="E701" s="1" t="s">
        <v>2151</v>
      </c>
      <c r="F701" s="2">
        <v>31053.0</v>
      </c>
      <c r="H701" s="1" t="s">
        <v>1446</v>
      </c>
      <c r="I701" s="3" t="str">
        <f>+44 341 391-4898</f>
        <v>#ERROR!</v>
      </c>
      <c r="J701" s="1" t="s">
        <v>2152</v>
      </c>
      <c r="L701" s="1">
        <v>286.0</v>
      </c>
      <c r="M701" s="1">
        <v>10.0</v>
      </c>
      <c r="N701" s="3" t="str">
        <f>+44 341 391-4898</f>
        <v>#ERROR!</v>
      </c>
    </row>
    <row r="702">
      <c r="A702" s="1">
        <v>706.0</v>
      </c>
      <c r="B702" s="1">
        <v>2.4234717E7</v>
      </c>
      <c r="C702" s="1" t="s">
        <v>7</v>
      </c>
      <c r="D702" s="1" t="s">
        <v>1475</v>
      </c>
      <c r="E702" s="1" t="s">
        <v>2153</v>
      </c>
      <c r="F702" s="2">
        <v>27330.0</v>
      </c>
      <c r="H702" s="1" t="s">
        <v>2154</v>
      </c>
      <c r="I702" s="3" t="str">
        <f>+44 341 346-6434</f>
        <v>#ERROR!</v>
      </c>
      <c r="J702" s="1" t="s">
        <v>2155</v>
      </c>
      <c r="L702" s="1">
        <v>270.0</v>
      </c>
      <c r="M702" s="1">
        <v>10.0</v>
      </c>
      <c r="N702" s="3" t="str">
        <f>+44 341 346-6434</f>
        <v>#ERROR!</v>
      </c>
    </row>
    <row r="703">
      <c r="A703" s="1">
        <v>707.0</v>
      </c>
      <c r="B703" s="1">
        <v>3.0008234E7</v>
      </c>
      <c r="C703" s="1" t="s">
        <v>6</v>
      </c>
      <c r="D703" s="1" t="s">
        <v>2156</v>
      </c>
      <c r="E703" s="1" t="s">
        <v>2157</v>
      </c>
      <c r="F703" s="2">
        <v>30313.0</v>
      </c>
      <c r="H703" s="1" t="s">
        <v>2158</v>
      </c>
      <c r="I703" s="3" t="str">
        <f>+44 341 660-8999</f>
        <v>#ERROR!</v>
      </c>
      <c r="J703" s="1" t="s">
        <v>2159</v>
      </c>
      <c r="L703" s="1">
        <v>270.0</v>
      </c>
      <c r="M703" s="1">
        <v>10.0</v>
      </c>
      <c r="N703" s="3" t="str">
        <f>+44 341 660-8999</f>
        <v>#ERROR!</v>
      </c>
    </row>
    <row r="704">
      <c r="A704" s="1">
        <v>708.0</v>
      </c>
      <c r="B704" s="1">
        <v>2.3657047E7</v>
      </c>
      <c r="C704" s="1" t="s">
        <v>6</v>
      </c>
      <c r="D704" s="1" t="s">
        <v>2160</v>
      </c>
      <c r="E704" s="1" t="s">
        <v>2161</v>
      </c>
      <c r="F704" s="2">
        <v>26709.0</v>
      </c>
      <c r="H704" s="1" t="s">
        <v>2162</v>
      </c>
      <c r="I704" s="3" t="str">
        <f>+44 343 410-3936</f>
        <v>#ERROR!</v>
      </c>
      <c r="J704" s="1" t="s">
        <v>422</v>
      </c>
      <c r="L704" s="1">
        <v>251.0</v>
      </c>
      <c r="M704" s="1">
        <v>10.0</v>
      </c>
      <c r="N704" s="3" t="str">
        <f>+44 343 410-3936</f>
        <v>#ERROR!</v>
      </c>
    </row>
    <row r="705">
      <c r="A705" s="1">
        <v>709.0</v>
      </c>
      <c r="B705" s="1">
        <v>3.7070958E7</v>
      </c>
      <c r="C705" s="1" t="s">
        <v>6</v>
      </c>
      <c r="D705" s="1" t="s">
        <v>562</v>
      </c>
      <c r="E705" s="1" t="s">
        <v>2163</v>
      </c>
      <c r="F705" s="2">
        <v>33806.0</v>
      </c>
      <c r="H705" s="1" t="s">
        <v>1275</v>
      </c>
      <c r="I705" s="3" t="str">
        <f>+44 341 643-4009</f>
        <v>#ERROR!</v>
      </c>
      <c r="J705" s="1" t="s">
        <v>202</v>
      </c>
      <c r="L705" s="1">
        <v>270.0</v>
      </c>
      <c r="M705" s="1">
        <v>10.0</v>
      </c>
      <c r="N705" s="3" t="str">
        <f>+44 341 643-4009</f>
        <v>#ERROR!</v>
      </c>
    </row>
    <row r="706">
      <c r="A706" s="1">
        <v>710.0</v>
      </c>
      <c r="B706" s="1">
        <v>3.1625273E7</v>
      </c>
      <c r="C706" s="1" t="s">
        <v>7</v>
      </c>
      <c r="D706" s="1" t="s">
        <v>2164</v>
      </c>
      <c r="E706" s="1" t="s">
        <v>2165</v>
      </c>
      <c r="F706" s="2">
        <v>31215.0</v>
      </c>
      <c r="G706" s="1" t="s">
        <v>202</v>
      </c>
      <c r="H706" s="1" t="s">
        <v>2166</v>
      </c>
      <c r="I706" s="3" t="str">
        <f>+44 341 491-4316</f>
        <v>#ERROR!</v>
      </c>
      <c r="J706" s="1" t="s">
        <v>237</v>
      </c>
      <c r="L706" s="1">
        <v>270.0</v>
      </c>
      <c r="M706" s="1">
        <v>10.0</v>
      </c>
      <c r="N706" s="3" t="str">
        <f>+44 341 491-4316</f>
        <v>#ERROR!</v>
      </c>
    </row>
    <row r="707">
      <c r="A707" s="1">
        <v>711.0</v>
      </c>
      <c r="B707" s="1">
        <v>1.4457366E7</v>
      </c>
      <c r="C707" s="1" t="s">
        <v>6</v>
      </c>
      <c r="D707" s="1" t="s">
        <v>2167</v>
      </c>
      <c r="E707" s="1" t="s">
        <v>2168</v>
      </c>
      <c r="F707" s="2">
        <v>22265.0</v>
      </c>
      <c r="H707" s="1" t="s">
        <v>1950</v>
      </c>
      <c r="I707" s="3" t="str">
        <f>+44 396 433-4061</f>
        <v>#ERROR!</v>
      </c>
      <c r="J707" s="1" t="s">
        <v>2169</v>
      </c>
      <c r="L707" s="1">
        <v>170.0</v>
      </c>
      <c r="M707" s="1">
        <v>10.0</v>
      </c>
      <c r="N707" s="3" t="str">
        <f>+44 396 433-4061</f>
        <v>#ERROR!</v>
      </c>
    </row>
    <row r="708">
      <c r="A708" s="1">
        <v>712.0</v>
      </c>
      <c r="B708" s="1">
        <v>3.6667748E7</v>
      </c>
      <c r="C708" s="1" t="s">
        <v>7</v>
      </c>
      <c r="D708" s="1" t="s">
        <v>2170</v>
      </c>
      <c r="E708" s="1" t="s">
        <v>2171</v>
      </c>
      <c r="F708" s="2">
        <v>33545.0</v>
      </c>
      <c r="H708" s="1" t="s">
        <v>2172</v>
      </c>
      <c r="I708" s="3" t="str">
        <f>+44 341 644-0419</f>
        <v>#ERROR!</v>
      </c>
      <c r="J708" s="1" t="s">
        <v>2173</v>
      </c>
      <c r="L708" s="1">
        <v>270.0</v>
      </c>
      <c r="M708" s="1">
        <v>10.0</v>
      </c>
      <c r="N708" s="3" t="str">
        <f>+44 341 644-0419</f>
        <v>#ERROR!</v>
      </c>
    </row>
    <row r="709">
      <c r="A709" s="1">
        <v>713.0</v>
      </c>
      <c r="B709" s="1">
        <v>3.4899398E7</v>
      </c>
      <c r="C709" s="1" t="s">
        <v>6</v>
      </c>
      <c r="D709" s="1" t="s">
        <v>209</v>
      </c>
      <c r="E709" s="1" t="s">
        <v>2174</v>
      </c>
      <c r="F709" s="2">
        <v>32739.0</v>
      </c>
      <c r="H709" s="1" t="s">
        <v>1011</v>
      </c>
      <c r="I709" s="3" t="str">
        <f>+44 341 603-0930</f>
        <v>#ERROR!</v>
      </c>
      <c r="J709" s="1" t="s">
        <v>163</v>
      </c>
      <c r="L709" s="1">
        <v>270.0</v>
      </c>
      <c r="M709" s="1">
        <v>10.0</v>
      </c>
      <c r="N709" s="3" t="str">
        <f>+44 341 603-0930</f>
        <v>#ERROR!</v>
      </c>
    </row>
    <row r="710">
      <c r="A710" s="1">
        <v>714.0</v>
      </c>
      <c r="B710" s="1">
        <v>2.5284444E7</v>
      </c>
      <c r="C710" s="1" t="s">
        <v>7</v>
      </c>
      <c r="D710" s="1" t="s">
        <v>254</v>
      </c>
      <c r="E710" s="1" t="s">
        <v>2175</v>
      </c>
      <c r="F710" s="2">
        <v>27859.0</v>
      </c>
      <c r="H710" s="1" t="s">
        <v>2176</v>
      </c>
      <c r="I710" s="3" t="str">
        <f>+44 336 431-6841</f>
        <v>#ERROR!</v>
      </c>
      <c r="J710" s="1" t="s">
        <v>1117</v>
      </c>
      <c r="L710" s="1">
        <v>256.0</v>
      </c>
      <c r="M710" s="1">
        <v>10.0</v>
      </c>
      <c r="N710" s="3" t="str">
        <f>+44 336 431-6841</f>
        <v>#ERROR!</v>
      </c>
    </row>
    <row r="711">
      <c r="A711" s="1">
        <v>715.0</v>
      </c>
      <c r="B711" s="1">
        <v>2.6481789E7</v>
      </c>
      <c r="C711" s="1" t="s">
        <v>7</v>
      </c>
      <c r="D711" s="1" t="s">
        <v>571</v>
      </c>
      <c r="E711" s="1" t="s">
        <v>2093</v>
      </c>
      <c r="F711" s="2">
        <v>28520.0</v>
      </c>
      <c r="H711" s="1" t="s">
        <v>2177</v>
      </c>
      <c r="I711" s="3" t="str">
        <f>+44 341 694-9199</f>
        <v>#ERROR!</v>
      </c>
      <c r="J711" s="1" t="s">
        <v>229</v>
      </c>
      <c r="L711" s="1">
        <v>308.0</v>
      </c>
      <c r="M711" s="1">
        <v>10.0</v>
      </c>
      <c r="N711" s="3" t="str">
        <f>+44 341 694-9199</f>
        <v>#ERROR!</v>
      </c>
    </row>
    <row r="712">
      <c r="A712" s="1">
        <v>716.0</v>
      </c>
      <c r="B712" s="1">
        <v>3.0384671E7</v>
      </c>
      <c r="C712" s="1" t="s">
        <v>7</v>
      </c>
      <c r="D712" s="1" t="s">
        <v>2178</v>
      </c>
      <c r="E712" s="1" t="s">
        <v>2179</v>
      </c>
      <c r="F712" s="2">
        <v>30469.0</v>
      </c>
      <c r="G712" s="1" t="s">
        <v>202</v>
      </c>
      <c r="H712" s="1" t="s">
        <v>164</v>
      </c>
      <c r="I712" s="3" t="str">
        <f>+44 341 384-1131</f>
        <v>#ERROR!</v>
      </c>
      <c r="J712" s="1" t="s">
        <v>229</v>
      </c>
      <c r="L712" s="1">
        <v>308.0</v>
      </c>
      <c r="M712" s="1">
        <v>10.0</v>
      </c>
      <c r="N712" s="3" t="str">
        <f>+44 341 384-1131</f>
        <v>#ERROR!</v>
      </c>
    </row>
    <row r="713">
      <c r="A713" s="1">
        <v>717.0</v>
      </c>
      <c r="B713" s="1">
        <v>2.857507E7</v>
      </c>
      <c r="C713" s="1" t="s">
        <v>6</v>
      </c>
      <c r="D713" s="1" t="s">
        <v>1636</v>
      </c>
      <c r="E713" s="1" t="s">
        <v>639</v>
      </c>
      <c r="F713" s="2">
        <v>29593.0</v>
      </c>
      <c r="H713" s="1" t="s">
        <v>2180</v>
      </c>
      <c r="I713" s="3" t="str">
        <f>+44 3343 46-8989</f>
        <v>#ERROR!</v>
      </c>
      <c r="J713" s="1" t="s">
        <v>373</v>
      </c>
      <c r="L713" s="1">
        <v>338.0</v>
      </c>
      <c r="M713" s="1">
        <v>10.0</v>
      </c>
      <c r="N713" s="3" t="str">
        <f>+44 3343 46-8989</f>
        <v>#ERROR!</v>
      </c>
    </row>
    <row r="714">
      <c r="A714" s="1">
        <v>718.0</v>
      </c>
      <c r="B714" s="1">
        <v>1.108322E7</v>
      </c>
      <c r="C714" s="1" t="s">
        <v>6</v>
      </c>
      <c r="D714" s="1" t="s">
        <v>1173</v>
      </c>
      <c r="E714" s="1" t="s">
        <v>1097</v>
      </c>
      <c r="F714" s="2">
        <v>19506.0</v>
      </c>
      <c r="G714" s="1" t="s">
        <v>1374</v>
      </c>
      <c r="H714" s="1" t="s">
        <v>2166</v>
      </c>
      <c r="I714" s="3" t="str">
        <f>+44 341 313-1941</f>
        <v>#ERROR!</v>
      </c>
      <c r="J714" s="1" t="s">
        <v>602</v>
      </c>
      <c r="L714" s="1">
        <v>270.0</v>
      </c>
      <c r="M714" s="1">
        <v>10.0</v>
      </c>
      <c r="N714" s="3" t="str">
        <f>+44 341 313-1941</f>
        <v>#ERROR!</v>
      </c>
    </row>
    <row r="715">
      <c r="A715" s="1">
        <v>719.0</v>
      </c>
      <c r="B715" s="1">
        <v>2.5722459E7</v>
      </c>
      <c r="C715" s="1" t="s">
        <v>6</v>
      </c>
      <c r="D715" s="1" t="s">
        <v>433</v>
      </c>
      <c r="E715" s="1" t="s">
        <v>2181</v>
      </c>
      <c r="F715" s="2">
        <v>28080.0</v>
      </c>
      <c r="H715" s="1" t="s">
        <v>2182</v>
      </c>
      <c r="I715" s="3" t="str">
        <f>+44 341 440-4118</f>
        <v>#ERROR!</v>
      </c>
      <c r="J715" s="1">
        <v>4351111.0</v>
      </c>
      <c r="L715" s="1">
        <v>26511.0</v>
      </c>
      <c r="M715" s="1">
        <v>10.0</v>
      </c>
      <c r="N715" s="3" t="str">
        <f>+44 341 440-4118</f>
        <v>#ERROR!</v>
      </c>
    </row>
    <row r="716">
      <c r="A716" s="1">
        <v>720.0</v>
      </c>
      <c r="B716" s="1">
        <v>2.4437483E7</v>
      </c>
      <c r="C716" s="1" t="s">
        <v>6</v>
      </c>
      <c r="D716" s="1" t="s">
        <v>673</v>
      </c>
      <c r="E716" s="1" t="s">
        <v>2183</v>
      </c>
      <c r="F716" s="2">
        <v>27678.0</v>
      </c>
      <c r="H716" s="1" t="s">
        <v>1351</v>
      </c>
      <c r="I716" s="3" t="str">
        <f>+44 343 449-3349</f>
        <v>#ERROR!</v>
      </c>
      <c r="J716" s="1" t="s">
        <v>1601</v>
      </c>
      <c r="L716" s="1">
        <v>251.0</v>
      </c>
      <c r="M716" s="1">
        <v>10.0</v>
      </c>
      <c r="N716" s="3" t="str">
        <f>+44 343 449-3349</f>
        <v>#ERROR!</v>
      </c>
    </row>
    <row r="717">
      <c r="A717" s="1">
        <v>721.0</v>
      </c>
      <c r="B717" s="1">
        <v>2.3753919E7</v>
      </c>
      <c r="C717" s="1" t="s">
        <v>6</v>
      </c>
      <c r="D717" s="1" t="s">
        <v>1947</v>
      </c>
      <c r="E717" s="1" t="s">
        <v>272</v>
      </c>
      <c r="F717" s="2">
        <v>26757.0</v>
      </c>
      <c r="H717" s="1" t="s">
        <v>2184</v>
      </c>
      <c r="I717" s="3" t="str">
        <f>+44 341 300-1993</f>
        <v>#ERROR!</v>
      </c>
      <c r="J717" s="1" t="s">
        <v>237</v>
      </c>
      <c r="L717" s="1">
        <v>307.0</v>
      </c>
      <c r="M717" s="1">
        <v>10.0</v>
      </c>
      <c r="N717" s="3" t="str">
        <f>+44 341 300-1993</f>
        <v>#ERROR!</v>
      </c>
    </row>
    <row r="718">
      <c r="A718" s="1">
        <v>722.0</v>
      </c>
      <c r="B718" s="1">
        <v>3.3368159E7</v>
      </c>
      <c r="C718" s="1" t="s">
        <v>7</v>
      </c>
      <c r="D718" s="1" t="s">
        <v>918</v>
      </c>
      <c r="E718" s="1" t="s">
        <v>2185</v>
      </c>
      <c r="F718" s="2">
        <v>31995.0</v>
      </c>
      <c r="H718" s="1" t="s">
        <v>203</v>
      </c>
      <c r="I718" s="3" t="str">
        <f>+44 341 369-1131</f>
        <v>#ERROR!</v>
      </c>
      <c r="J718" s="1" t="s">
        <v>1467</v>
      </c>
      <c r="L718" s="1">
        <v>270.0</v>
      </c>
      <c r="M718" s="1">
        <v>10.0</v>
      </c>
      <c r="N718" s="3" t="str">
        <f>+44 341 369-1131</f>
        <v>#ERROR!</v>
      </c>
    </row>
    <row r="719">
      <c r="A719" s="1">
        <v>723.0</v>
      </c>
      <c r="B719" s="1">
        <v>3.3889047E7</v>
      </c>
      <c r="C719" s="1" t="s">
        <v>7</v>
      </c>
      <c r="D719" s="1" t="s">
        <v>284</v>
      </c>
      <c r="E719" s="1" t="s">
        <v>1511</v>
      </c>
      <c r="F719" s="2">
        <v>32185.0</v>
      </c>
      <c r="H719" s="1" t="s">
        <v>512</v>
      </c>
      <c r="I719" s="3" t="str">
        <f>+44 341 393-9309</f>
        <v>#ERROR!</v>
      </c>
      <c r="J719" s="1" t="s">
        <v>2186</v>
      </c>
      <c r="L719" s="1">
        <v>270.0</v>
      </c>
      <c r="M719" s="1">
        <v>10.0</v>
      </c>
      <c r="N719" s="3" t="str">
        <f>+44 341 393-9309</f>
        <v>#ERROR!</v>
      </c>
    </row>
    <row r="720">
      <c r="A720" s="1">
        <v>724.0</v>
      </c>
      <c r="B720" s="1">
        <v>3.7681999E7</v>
      </c>
      <c r="C720" s="1" t="s">
        <v>7</v>
      </c>
      <c r="D720" s="1" t="s">
        <v>1081</v>
      </c>
      <c r="E720" s="1" t="s">
        <v>2187</v>
      </c>
      <c r="F720" s="2">
        <v>34212.0</v>
      </c>
      <c r="G720" s="1" t="s">
        <v>2188</v>
      </c>
      <c r="H720" s="1" t="s">
        <v>1943</v>
      </c>
      <c r="I720" s="3" t="str">
        <f>+44 341 638-9400</f>
        <v>#ERROR!</v>
      </c>
      <c r="J720" s="1" t="s">
        <v>237</v>
      </c>
      <c r="L720" s="1">
        <v>286.0</v>
      </c>
      <c r="M720" s="1">
        <v>10.0</v>
      </c>
      <c r="N720" s="3" t="str">
        <f>+44 341 638-9400</f>
        <v>#ERROR!</v>
      </c>
    </row>
    <row r="721">
      <c r="A721" s="1">
        <v>725.0</v>
      </c>
      <c r="B721" s="1">
        <v>3.2880825E7</v>
      </c>
      <c r="C721" s="1" t="s">
        <v>7</v>
      </c>
      <c r="D721" s="1" t="s">
        <v>764</v>
      </c>
      <c r="E721" s="1" t="s">
        <v>2163</v>
      </c>
      <c r="F721" s="2">
        <v>31844.0</v>
      </c>
      <c r="G721" s="1" t="s">
        <v>2189</v>
      </c>
      <c r="H721" s="1" t="s">
        <v>2190</v>
      </c>
      <c r="I721" s="3" t="str">
        <f>+44 3444 63-4134</f>
        <v>#ERROR!</v>
      </c>
      <c r="J721" s="1" t="s">
        <v>1231</v>
      </c>
      <c r="L721" s="1">
        <v>270.0</v>
      </c>
      <c r="M721" s="1">
        <v>10.0</v>
      </c>
      <c r="N721" s="3" t="str">
        <f>+44 3444 63-4134</f>
        <v>#ERROR!</v>
      </c>
    </row>
    <row r="722">
      <c r="A722" s="1">
        <v>726.0</v>
      </c>
      <c r="B722" s="1">
        <v>3.5339407E7</v>
      </c>
      <c r="C722" s="1" t="s">
        <v>6</v>
      </c>
      <c r="D722" s="1" t="s">
        <v>2191</v>
      </c>
      <c r="E722" s="1" t="s">
        <v>2192</v>
      </c>
      <c r="F722" s="2">
        <v>32886.0</v>
      </c>
      <c r="H722" s="1" t="s">
        <v>2193</v>
      </c>
      <c r="I722" s="3" t="str">
        <f>+44 341 406-3169</f>
        <v>#ERROR!</v>
      </c>
      <c r="J722" s="1" t="s">
        <v>229</v>
      </c>
      <c r="L722" s="1">
        <v>270.0</v>
      </c>
      <c r="M722" s="1">
        <v>10.0</v>
      </c>
      <c r="N722" s="3" t="str">
        <f>+44 341 406-3169</f>
        <v>#ERROR!</v>
      </c>
    </row>
    <row r="723">
      <c r="A723" s="1">
        <v>727.0</v>
      </c>
      <c r="B723" s="1">
        <v>2.2462847E7</v>
      </c>
      <c r="C723" s="1" t="s">
        <v>6</v>
      </c>
      <c r="D723" s="1" t="s">
        <v>673</v>
      </c>
      <c r="E723" s="1" t="s">
        <v>2194</v>
      </c>
      <c r="F723" s="2">
        <v>26001.0</v>
      </c>
      <c r="G723" s="1" t="s">
        <v>2188</v>
      </c>
      <c r="H723" s="1" t="s">
        <v>1943</v>
      </c>
      <c r="I723" s="3" t="str">
        <f>+44 341 638-9400</f>
        <v>#ERROR!</v>
      </c>
      <c r="J723" s="1" t="s">
        <v>2195</v>
      </c>
      <c r="L723" s="1">
        <v>286.0</v>
      </c>
      <c r="M723" s="1">
        <v>10.0</v>
      </c>
      <c r="N723" s="3" t="str">
        <f>+44 341 638-9400</f>
        <v>#ERROR!</v>
      </c>
    </row>
    <row r="724">
      <c r="A724" s="1">
        <v>728.0</v>
      </c>
      <c r="B724" s="1">
        <v>3.1771052E7</v>
      </c>
      <c r="C724" s="1" t="s">
        <v>7</v>
      </c>
      <c r="D724" s="1" t="s">
        <v>299</v>
      </c>
      <c r="E724" s="1" t="s">
        <v>2163</v>
      </c>
      <c r="F724" s="2">
        <v>31048.0</v>
      </c>
      <c r="G724" s="1" t="s">
        <v>2196</v>
      </c>
      <c r="H724" s="1" t="s">
        <v>380</v>
      </c>
      <c r="I724" s="3" t="str">
        <f>+44 341 334-8699</f>
        <v>#ERROR!</v>
      </c>
      <c r="J724" s="1" t="s">
        <v>466</v>
      </c>
      <c r="L724" s="1">
        <v>307.0</v>
      </c>
      <c r="M724" s="1">
        <v>10.0</v>
      </c>
      <c r="N724" s="3" t="str">
        <f>+44 341 334-8699</f>
        <v>#ERROR!</v>
      </c>
    </row>
    <row r="725">
      <c r="A725" s="1">
        <v>729.0</v>
      </c>
      <c r="B725" s="1">
        <v>1.3564301E7</v>
      </c>
      <c r="C725" s="1" t="s">
        <v>7</v>
      </c>
      <c r="D725" s="1" t="s">
        <v>2197</v>
      </c>
      <c r="E725" s="1" t="s">
        <v>2198</v>
      </c>
      <c r="F725" s="2">
        <v>21123.0</v>
      </c>
      <c r="H725" s="1" t="s">
        <v>2199</v>
      </c>
      <c r="I725" s="3" t="str">
        <f>+44 341 493-3003</f>
        <v>#ERROR!</v>
      </c>
      <c r="J725" s="1" t="s">
        <v>1427</v>
      </c>
      <c r="L725" s="1">
        <v>26511.0</v>
      </c>
      <c r="M725" s="1">
        <v>10.0</v>
      </c>
      <c r="N725" s="3" t="str">
        <f>+44 341 493-3003</f>
        <v>#ERROR!</v>
      </c>
    </row>
    <row r="726">
      <c r="A726" s="1">
        <v>730.0</v>
      </c>
      <c r="B726" s="1">
        <v>2.84236E7</v>
      </c>
      <c r="C726" s="1" t="s">
        <v>7</v>
      </c>
      <c r="D726" s="1" t="s">
        <v>764</v>
      </c>
      <c r="E726" s="1" t="s">
        <v>2200</v>
      </c>
      <c r="F726" s="2">
        <v>29530.0</v>
      </c>
      <c r="H726" s="1" t="s">
        <v>2201</v>
      </c>
      <c r="I726" s="3" t="str">
        <f>+44 341 403-9404</f>
        <v>#ERROR!</v>
      </c>
      <c r="J726" s="1" t="s">
        <v>163</v>
      </c>
      <c r="L726" s="1">
        <v>270.0</v>
      </c>
      <c r="M726" s="1">
        <v>10.0</v>
      </c>
      <c r="N726" s="3" t="str">
        <f>+44 341 403-9404</f>
        <v>#ERROR!</v>
      </c>
    </row>
    <row r="727">
      <c r="A727" s="1">
        <v>731.0</v>
      </c>
      <c r="B727" s="1">
        <v>3.7996653E7</v>
      </c>
      <c r="C727" s="1" t="s">
        <v>7</v>
      </c>
      <c r="D727" s="1" t="s">
        <v>2202</v>
      </c>
      <c r="E727" s="1" t="s">
        <v>2203</v>
      </c>
      <c r="F727" s="2">
        <v>34459.0</v>
      </c>
      <c r="H727" s="1" t="s">
        <v>2204</v>
      </c>
      <c r="I727" s="3" t="str">
        <f>+44 341 343-3040</f>
        <v>#ERROR!</v>
      </c>
      <c r="J727" s="1" t="s">
        <v>163</v>
      </c>
      <c r="L727" s="1">
        <v>270.0</v>
      </c>
      <c r="M727" s="1">
        <v>10.0</v>
      </c>
      <c r="N727" s="3" t="str">
        <f>+44 341 343-3040</f>
        <v>#ERROR!</v>
      </c>
    </row>
    <row r="728">
      <c r="A728" s="1">
        <v>732.0</v>
      </c>
      <c r="B728" s="1">
        <v>3.4755445E7</v>
      </c>
      <c r="C728" s="1" t="s">
        <v>6</v>
      </c>
      <c r="D728" s="1" t="s">
        <v>2205</v>
      </c>
      <c r="E728" s="1" t="s">
        <v>2206</v>
      </c>
      <c r="F728" s="2">
        <v>32540.0</v>
      </c>
      <c r="H728" s="1" t="s">
        <v>2207</v>
      </c>
      <c r="I728" s="3" t="str">
        <f>+44 3464 49-3431</f>
        <v>#ERROR!</v>
      </c>
      <c r="J728" s="1" t="s">
        <v>379</v>
      </c>
      <c r="L728" s="1">
        <v>315.0</v>
      </c>
      <c r="M728" s="1">
        <v>10.0</v>
      </c>
      <c r="N728" s="3" t="str">
        <f>+44 3464 49-3431</f>
        <v>#ERROR!</v>
      </c>
    </row>
    <row r="729">
      <c r="A729" s="1">
        <v>733.0</v>
      </c>
      <c r="B729" s="1">
        <v>3.3434735E7</v>
      </c>
      <c r="C729" s="1" t="s">
        <v>7</v>
      </c>
      <c r="D729" s="1" t="s">
        <v>683</v>
      </c>
      <c r="E729" s="1" t="s">
        <v>2208</v>
      </c>
      <c r="F729" s="2">
        <v>31966.0</v>
      </c>
      <c r="H729" s="1" t="s">
        <v>1376</v>
      </c>
      <c r="I729" s="3" t="str">
        <f>+44 341 391-4380</f>
        <v>#ERROR!</v>
      </c>
      <c r="J729" s="1" t="s">
        <v>2209</v>
      </c>
      <c r="L729" s="1">
        <v>270.0</v>
      </c>
      <c r="M729" s="1">
        <v>10.0</v>
      </c>
      <c r="N729" s="3" t="str">
        <f>+44 341 391-4380</f>
        <v>#ERROR!</v>
      </c>
    </row>
    <row r="730">
      <c r="A730" s="1">
        <v>734.0</v>
      </c>
      <c r="B730" s="1">
        <v>1.1290497E7</v>
      </c>
      <c r="C730" s="1" t="s">
        <v>7</v>
      </c>
      <c r="D730" s="1" t="s">
        <v>2210</v>
      </c>
      <c r="E730" s="1" t="s">
        <v>64</v>
      </c>
      <c r="F730" s="2">
        <v>19810.0</v>
      </c>
      <c r="G730" s="1" t="s">
        <v>435</v>
      </c>
      <c r="H730" s="1" t="s">
        <v>1025</v>
      </c>
      <c r="I730" s="3" t="str">
        <f>+44 341 603-6913</f>
        <v>#ERROR!</v>
      </c>
      <c r="J730" s="1" t="s">
        <v>602</v>
      </c>
      <c r="L730" s="1">
        <v>270.0</v>
      </c>
      <c r="M730" s="1">
        <v>10.0</v>
      </c>
      <c r="N730" s="3" t="str">
        <f>+44 341 603-6913</f>
        <v>#ERROR!</v>
      </c>
    </row>
    <row r="731">
      <c r="A731" s="1">
        <v>735.0</v>
      </c>
      <c r="B731" s="1">
        <v>2.5219534E7</v>
      </c>
      <c r="C731" s="1" t="s">
        <v>7</v>
      </c>
      <c r="D731" s="1" t="s">
        <v>155</v>
      </c>
      <c r="E731" s="1" t="s">
        <v>1082</v>
      </c>
      <c r="F731" s="2">
        <v>27640.0</v>
      </c>
      <c r="H731" s="1" t="s">
        <v>1046</v>
      </c>
      <c r="I731" s="3" t="str">
        <f>+44 341 684-4190</f>
        <v>#ERROR!</v>
      </c>
      <c r="J731" s="1" t="s">
        <v>237</v>
      </c>
      <c r="L731" s="1">
        <v>270.0</v>
      </c>
      <c r="M731" s="1">
        <v>10.0</v>
      </c>
      <c r="N731" s="3" t="str">
        <f>+44 341 684-4190</f>
        <v>#ERROR!</v>
      </c>
    </row>
    <row r="732">
      <c r="A732" s="1">
        <v>736.0</v>
      </c>
      <c r="B732" s="1">
        <v>3.3754879E7</v>
      </c>
      <c r="C732" s="1" t="s">
        <v>7</v>
      </c>
      <c r="D732" s="1" t="s">
        <v>1026</v>
      </c>
      <c r="E732" s="1" t="s">
        <v>2211</v>
      </c>
      <c r="F732" s="2">
        <v>32098.0</v>
      </c>
      <c r="H732" s="1" t="s">
        <v>615</v>
      </c>
      <c r="I732" s="3" t="str">
        <f>+44 341 349-3963</f>
        <v>#ERROR!</v>
      </c>
      <c r="J732" s="1" t="s">
        <v>290</v>
      </c>
      <c r="L732" s="1">
        <v>270.0</v>
      </c>
      <c r="M732" s="1">
        <v>10.0</v>
      </c>
      <c r="N732" s="3" t="str">
        <f>+44 341 349-3963</f>
        <v>#ERROR!</v>
      </c>
    </row>
    <row r="733">
      <c r="A733" s="1">
        <v>737.0</v>
      </c>
      <c r="B733" s="1">
        <v>3.4386119E7</v>
      </c>
      <c r="C733" s="1" t="s">
        <v>6</v>
      </c>
      <c r="D733" s="1" t="s">
        <v>479</v>
      </c>
      <c r="E733" s="1" t="s">
        <v>943</v>
      </c>
      <c r="F733" s="2">
        <v>32549.0</v>
      </c>
      <c r="H733" s="1" t="s">
        <v>1532</v>
      </c>
      <c r="I733" s="3" t="str">
        <f>+44 336 449-8698</f>
        <v>#ERROR!</v>
      </c>
      <c r="J733" s="1" t="s">
        <v>2212</v>
      </c>
      <c r="L733" s="1">
        <v>229.0</v>
      </c>
      <c r="M733" s="1">
        <v>10.0</v>
      </c>
      <c r="N733" s="3" t="str">
        <f>+44 336 449-8698</f>
        <v>#ERROR!</v>
      </c>
    </row>
    <row r="734">
      <c r="A734" s="1">
        <v>738.0</v>
      </c>
      <c r="B734" s="1">
        <v>3.9750759E7</v>
      </c>
      <c r="C734" s="1" t="s">
        <v>6</v>
      </c>
      <c r="D734" s="1" t="s">
        <v>2213</v>
      </c>
      <c r="E734" s="1" t="s">
        <v>2214</v>
      </c>
      <c r="F734" s="2">
        <v>35498.0</v>
      </c>
      <c r="H734" s="1" t="s">
        <v>2215</v>
      </c>
      <c r="I734" s="3" t="str">
        <f>+44 3400 49-9369</f>
        <v>#ERROR!</v>
      </c>
      <c r="J734" s="1" t="s">
        <v>2216</v>
      </c>
      <c r="L734" s="1">
        <v>229.0</v>
      </c>
      <c r="M734" s="1">
        <v>10.0</v>
      </c>
      <c r="N734" s="3" t="str">
        <f>+44 3400 49-9369</f>
        <v>#ERROR!</v>
      </c>
    </row>
    <row r="735">
      <c r="A735" s="1">
        <v>739.0</v>
      </c>
      <c r="B735" s="1">
        <v>4482488.0</v>
      </c>
      <c r="C735" s="1" t="s">
        <v>6</v>
      </c>
      <c r="D735" s="1" t="s">
        <v>2217</v>
      </c>
      <c r="E735" s="1" t="s">
        <v>2079</v>
      </c>
      <c r="F735" s="2">
        <v>15034.0</v>
      </c>
      <c r="H735" s="1" t="s">
        <v>2218</v>
      </c>
      <c r="I735" s="3" t="str">
        <f>+44 341 410-1394</f>
        <v>#ERROR!</v>
      </c>
      <c r="J735" s="1" t="s">
        <v>602</v>
      </c>
      <c r="L735" s="1">
        <v>270.0</v>
      </c>
      <c r="M735" s="1">
        <v>10.0</v>
      </c>
      <c r="N735" s="3" t="str">
        <f>+44 341 410-1394</f>
        <v>#ERROR!</v>
      </c>
    </row>
    <row r="736">
      <c r="A736" s="1">
        <v>740.0</v>
      </c>
      <c r="B736" s="1">
        <v>2.078473E7</v>
      </c>
      <c r="C736" s="1" t="s">
        <v>7</v>
      </c>
      <c r="D736" s="1" t="s">
        <v>2219</v>
      </c>
      <c r="E736" s="1" t="s">
        <v>2220</v>
      </c>
      <c r="F736" s="2">
        <v>24986.0</v>
      </c>
      <c r="H736" s="1" t="s">
        <v>2221</v>
      </c>
      <c r="I736" s="3" t="str">
        <f>+44 3491 41-4644</f>
        <v>#ERROR!</v>
      </c>
      <c r="J736" s="1" t="s">
        <v>290</v>
      </c>
      <c r="L736" s="1">
        <v>346.0</v>
      </c>
      <c r="M736" s="1">
        <v>10.0</v>
      </c>
      <c r="N736" s="3" t="str">
        <f>+44 3491 41-4644</f>
        <v>#ERROR!</v>
      </c>
    </row>
    <row r="737">
      <c r="A737" s="1">
        <v>741.0</v>
      </c>
      <c r="B737" s="1">
        <v>2.1017983E7</v>
      </c>
      <c r="C737" s="1" t="s">
        <v>6</v>
      </c>
      <c r="D737" s="1" t="s">
        <v>286</v>
      </c>
      <c r="E737" s="1" t="s">
        <v>2222</v>
      </c>
      <c r="F737" s="2">
        <v>25145.0</v>
      </c>
      <c r="G737" s="1" t="s">
        <v>202</v>
      </c>
      <c r="H737" s="1" t="s">
        <v>286</v>
      </c>
      <c r="I737" s="3" t="str">
        <f>+44 11 3343-1438</f>
        <v>#ERROR!</v>
      </c>
      <c r="J737" s="1" t="s">
        <v>202</v>
      </c>
      <c r="L737" s="1">
        <v>212.0</v>
      </c>
      <c r="M737" s="1">
        <v>10.0</v>
      </c>
      <c r="N737" s="3" t="str">
        <f>+44 11 3343-1438</f>
        <v>#ERROR!</v>
      </c>
    </row>
    <row r="738">
      <c r="A738" s="1">
        <v>742.0</v>
      </c>
      <c r="B738" s="1">
        <v>2.5044079E7</v>
      </c>
      <c r="C738" s="1" t="s">
        <v>6</v>
      </c>
      <c r="D738" s="1" t="s">
        <v>2223</v>
      </c>
      <c r="E738" s="1" t="s">
        <v>2224</v>
      </c>
      <c r="F738" s="2">
        <v>27853.0</v>
      </c>
      <c r="G738" s="1" t="s">
        <v>202</v>
      </c>
      <c r="H738" s="1" t="s">
        <v>2225</v>
      </c>
      <c r="I738" s="3" t="str">
        <f>+44 341 494-6936</f>
        <v>#ERROR!</v>
      </c>
      <c r="J738" s="1" t="s">
        <v>237</v>
      </c>
      <c r="L738" s="1">
        <v>270.0</v>
      </c>
      <c r="M738" s="1">
        <v>10.0</v>
      </c>
      <c r="N738" s="3" t="str">
        <f>+44 341 494-6936</f>
        <v>#ERROR!</v>
      </c>
    </row>
    <row r="739">
      <c r="A739" s="1">
        <v>743.0</v>
      </c>
      <c r="B739" s="1">
        <v>3.6123412E7</v>
      </c>
      <c r="C739" s="1" t="s">
        <v>7</v>
      </c>
      <c r="D739" s="1" t="s">
        <v>2226</v>
      </c>
      <c r="E739" s="1" t="s">
        <v>2227</v>
      </c>
      <c r="F739" s="2">
        <v>33387.0</v>
      </c>
      <c r="H739" s="1" t="s">
        <v>2228</v>
      </c>
      <c r="I739" s="3" t="str">
        <f>+44 341 440-3394</f>
        <v>#ERROR!</v>
      </c>
      <c r="J739" s="1" t="s">
        <v>163</v>
      </c>
      <c r="L739" s="1">
        <v>270.0</v>
      </c>
      <c r="M739" s="1">
        <v>10.0</v>
      </c>
      <c r="N739" s="3" t="str">
        <f>+44 341 440-3394</f>
        <v>#ERROR!</v>
      </c>
    </row>
    <row r="740">
      <c r="A740" s="1">
        <v>744.0</v>
      </c>
      <c r="B740" s="1">
        <v>1.4897629E7</v>
      </c>
      <c r="C740" s="1" t="s">
        <v>7</v>
      </c>
      <c r="D740" s="1" t="s">
        <v>2229</v>
      </c>
      <c r="E740" s="1" t="s">
        <v>1712</v>
      </c>
      <c r="F740" s="2">
        <v>22754.0</v>
      </c>
      <c r="G740" s="1" t="s">
        <v>356</v>
      </c>
      <c r="H740" s="1" t="s">
        <v>2230</v>
      </c>
      <c r="I740" s="3" t="str">
        <f>+44 341 343-3833</f>
        <v>#ERROR!</v>
      </c>
      <c r="J740" s="1" t="s">
        <v>2231</v>
      </c>
      <c r="L740" s="1">
        <v>270.0</v>
      </c>
      <c r="M740" s="1">
        <v>10.0</v>
      </c>
      <c r="N740" s="3" t="str">
        <f>+44 341 343-3833</f>
        <v>#ERROR!</v>
      </c>
    </row>
    <row r="741">
      <c r="A741" s="1">
        <v>745.0</v>
      </c>
      <c r="B741" s="1">
        <v>2.9651702E7</v>
      </c>
      <c r="C741" s="1" t="s">
        <v>7</v>
      </c>
      <c r="D741" s="1" t="s">
        <v>2232</v>
      </c>
      <c r="E741" s="1" t="s">
        <v>2233</v>
      </c>
      <c r="F741" s="2">
        <v>30171.0</v>
      </c>
      <c r="H741" s="1" t="s">
        <v>2234</v>
      </c>
      <c r="I741" s="3" t="str">
        <f>+44 341 611-3690</f>
        <v>#ERROR!</v>
      </c>
      <c r="J741" s="1" t="s">
        <v>2235</v>
      </c>
      <c r="L741" s="1">
        <v>270.0</v>
      </c>
      <c r="M741" s="1">
        <v>10.0</v>
      </c>
      <c r="N741" s="3" t="str">
        <f>+44 341 611-3690</f>
        <v>#ERROR!</v>
      </c>
    </row>
    <row r="742">
      <c r="A742" s="1">
        <v>746.0</v>
      </c>
      <c r="B742" s="1">
        <v>1.7749907E7</v>
      </c>
      <c r="C742" s="1" t="s">
        <v>6</v>
      </c>
      <c r="D742" s="1" t="s">
        <v>2236</v>
      </c>
      <c r="E742" s="1" t="s">
        <v>621</v>
      </c>
      <c r="F742" s="2">
        <v>23817.0</v>
      </c>
      <c r="H742" s="1" t="s">
        <v>2237</v>
      </c>
      <c r="I742" s="3" t="str">
        <f>+44 341 619-6803</f>
        <v>#ERROR!</v>
      </c>
      <c r="J742" s="1" t="s">
        <v>937</v>
      </c>
      <c r="L742" s="1">
        <v>270.0</v>
      </c>
      <c r="M742" s="1">
        <v>10.0</v>
      </c>
      <c r="N742" s="3" t="str">
        <f>+44 341 619-6803</f>
        <v>#ERROR!</v>
      </c>
    </row>
    <row r="743">
      <c r="A743" s="1">
        <v>747.0</v>
      </c>
      <c r="B743" s="1">
        <v>2.960019E7</v>
      </c>
      <c r="C743" s="1" t="s">
        <v>6</v>
      </c>
      <c r="D743" s="1" t="s">
        <v>2238</v>
      </c>
      <c r="E743" s="1" t="s">
        <v>1408</v>
      </c>
      <c r="F743" s="2">
        <v>29948.0</v>
      </c>
      <c r="H743" s="1" t="s">
        <v>2239</v>
      </c>
      <c r="I743" s="3" t="str">
        <f>+44 341 491-3640</f>
        <v>#ERROR!</v>
      </c>
      <c r="J743" s="1" t="s">
        <v>2240</v>
      </c>
      <c r="L743" s="1">
        <v>307.0</v>
      </c>
      <c r="M743" s="1">
        <v>10.0</v>
      </c>
      <c r="N743" s="3" t="str">
        <f>+44 341 491-3640</f>
        <v>#ERROR!</v>
      </c>
    </row>
    <row r="744">
      <c r="A744" s="1">
        <v>748.0</v>
      </c>
      <c r="B744" s="1">
        <v>2.2155608E7</v>
      </c>
      <c r="C744" s="1" t="s">
        <v>7</v>
      </c>
      <c r="D744" s="1" t="s">
        <v>2241</v>
      </c>
      <c r="E744" s="1" t="s">
        <v>621</v>
      </c>
      <c r="F744" s="2">
        <v>25903.0</v>
      </c>
      <c r="H744" s="1" t="s">
        <v>2237</v>
      </c>
      <c r="I744" s="3" t="str">
        <f>+44 341 619-6803</f>
        <v>#ERROR!</v>
      </c>
      <c r="J744" s="1" t="s">
        <v>937</v>
      </c>
      <c r="L744" s="1">
        <v>270.0</v>
      </c>
      <c r="M744" s="1">
        <v>10.0</v>
      </c>
      <c r="N744" s="3" t="str">
        <f>+44 341 619-6803</f>
        <v>#ERROR!</v>
      </c>
    </row>
    <row r="745">
      <c r="A745" s="1">
        <v>749.0</v>
      </c>
      <c r="B745" s="1">
        <v>2.5880001E7</v>
      </c>
      <c r="C745" s="1" t="s">
        <v>7</v>
      </c>
      <c r="D745" s="1" t="s">
        <v>1826</v>
      </c>
      <c r="E745" s="1" t="s">
        <v>2242</v>
      </c>
      <c r="F745" s="2">
        <v>28091.0</v>
      </c>
      <c r="H745" s="1" t="s">
        <v>2243</v>
      </c>
      <c r="I745" s="3" t="str">
        <f>+44 341 310-6431</f>
        <v>#ERROR!</v>
      </c>
      <c r="J745" s="1" t="s">
        <v>204</v>
      </c>
      <c r="L745" s="1">
        <v>270.0</v>
      </c>
      <c r="M745" s="1">
        <v>10.0</v>
      </c>
      <c r="N745" s="3" t="str">
        <f>+44 341 310-6431</f>
        <v>#ERROR!</v>
      </c>
    </row>
    <row r="746">
      <c r="A746" s="1">
        <v>750.0</v>
      </c>
      <c r="B746" s="1">
        <v>3.5211319E7</v>
      </c>
      <c r="C746" s="1" t="s">
        <v>7</v>
      </c>
      <c r="D746" s="1" t="s">
        <v>260</v>
      </c>
      <c r="E746" s="1" t="s">
        <v>2244</v>
      </c>
      <c r="F746" s="2">
        <v>33131.0</v>
      </c>
      <c r="H746" s="1" t="s">
        <v>307</v>
      </c>
      <c r="I746" s="3" t="str">
        <f>+44 341 684-4313</f>
        <v>#ERROR!</v>
      </c>
      <c r="J746" s="1" t="s">
        <v>313</v>
      </c>
      <c r="L746" s="1">
        <v>270.0</v>
      </c>
      <c r="M746" s="1">
        <v>10.0</v>
      </c>
      <c r="N746" s="3" t="str">
        <f>+44 341 684-4313</f>
        <v>#ERROR!</v>
      </c>
    </row>
    <row r="747">
      <c r="A747" s="1">
        <v>751.0</v>
      </c>
      <c r="B747" s="1">
        <v>6453554.0</v>
      </c>
      <c r="C747" s="1" t="s">
        <v>7</v>
      </c>
      <c r="D747" s="1" t="s">
        <v>2245</v>
      </c>
      <c r="E747" s="1" t="s">
        <v>2246</v>
      </c>
      <c r="F747" s="2">
        <v>17850.0</v>
      </c>
      <c r="G747" s="1" t="s">
        <v>2247</v>
      </c>
      <c r="H747" s="1" t="s">
        <v>2248</v>
      </c>
      <c r="I747" s="3" t="str">
        <f>+44 343 413-4939</f>
        <v>#ERROR!</v>
      </c>
      <c r="J747" s="1" t="s">
        <v>1836</v>
      </c>
      <c r="L747" s="1">
        <v>270.0</v>
      </c>
      <c r="M747" s="1">
        <v>10.0</v>
      </c>
      <c r="N747" s="3" t="str">
        <f>+44 343 413-4939</f>
        <v>#ERROR!</v>
      </c>
    </row>
    <row r="748">
      <c r="A748" s="1">
        <v>752.0</v>
      </c>
      <c r="B748" s="1">
        <v>3.1697543E7</v>
      </c>
      <c r="C748" s="1" t="s">
        <v>7</v>
      </c>
      <c r="D748" s="1" t="s">
        <v>949</v>
      </c>
      <c r="E748" s="1" t="s">
        <v>2249</v>
      </c>
      <c r="F748" s="2">
        <v>31158.0</v>
      </c>
      <c r="H748" s="1" t="s">
        <v>2250</v>
      </c>
      <c r="I748" s="3" t="str">
        <f>+44 341 343-3486</f>
        <v>#ERROR!</v>
      </c>
      <c r="J748" s="1" t="s">
        <v>2251</v>
      </c>
      <c r="L748" s="1">
        <v>270.0</v>
      </c>
      <c r="M748" s="1">
        <v>10.0</v>
      </c>
      <c r="N748" s="3" t="str">
        <f>+44 341 343-3486</f>
        <v>#ERROR!</v>
      </c>
    </row>
    <row r="749">
      <c r="A749" s="1">
        <v>753.0</v>
      </c>
      <c r="B749" s="1">
        <v>2.473555E7</v>
      </c>
      <c r="C749" s="1" t="s">
        <v>6</v>
      </c>
      <c r="D749" s="1" t="s">
        <v>1275</v>
      </c>
      <c r="E749" s="1" t="s">
        <v>2252</v>
      </c>
      <c r="F749" s="2">
        <v>27572.0</v>
      </c>
      <c r="G749" s="1" t="s">
        <v>2135</v>
      </c>
      <c r="H749" s="1" t="s">
        <v>2253</v>
      </c>
      <c r="I749" s="3" t="str">
        <f>+44 343 404-6199</f>
        <v>#ERROR!</v>
      </c>
      <c r="J749" s="1" t="s">
        <v>237</v>
      </c>
      <c r="L749" s="1">
        <v>251.0</v>
      </c>
      <c r="M749" s="1">
        <v>10.0</v>
      </c>
      <c r="N749" s="3" t="str">
        <f>+44 343 404-6199</f>
        <v>#ERROR!</v>
      </c>
    </row>
    <row r="750">
      <c r="A750" s="1">
        <v>754.0</v>
      </c>
      <c r="B750" s="1">
        <v>3.7935785E7</v>
      </c>
      <c r="C750" s="1" t="s">
        <v>7</v>
      </c>
      <c r="D750" s="1" t="s">
        <v>260</v>
      </c>
      <c r="E750" s="1" t="s">
        <v>534</v>
      </c>
      <c r="F750" s="2">
        <v>34293.0</v>
      </c>
      <c r="H750" s="1" t="s">
        <v>262</v>
      </c>
      <c r="I750" s="3" t="str">
        <f>+44 389 499-9933</f>
        <v>#ERROR!</v>
      </c>
      <c r="J750" s="1" t="s">
        <v>751</v>
      </c>
      <c r="L750" s="1">
        <v>270.0</v>
      </c>
      <c r="M750" s="1">
        <v>10.0</v>
      </c>
      <c r="N750" s="3" t="str">
        <f>+44 389 499-9933</f>
        <v>#ERROR!</v>
      </c>
    </row>
    <row r="751">
      <c r="A751" s="1">
        <v>755.0</v>
      </c>
      <c r="B751" s="1">
        <v>2.6000855E7</v>
      </c>
      <c r="C751" s="1" t="s">
        <v>7</v>
      </c>
      <c r="D751" s="1" t="s">
        <v>764</v>
      </c>
      <c r="E751" s="1" t="s">
        <v>2254</v>
      </c>
      <c r="F751" s="2">
        <v>28308.0</v>
      </c>
      <c r="H751" s="1" t="s">
        <v>2255</v>
      </c>
      <c r="I751" s="3" t="str">
        <f>+44 341 440-4904</f>
        <v>#ERROR!</v>
      </c>
      <c r="J751" s="1" t="s">
        <v>229</v>
      </c>
      <c r="L751" s="1">
        <v>270.0</v>
      </c>
      <c r="M751" s="1">
        <v>10.0</v>
      </c>
      <c r="N751" s="3" t="str">
        <f>+44 341 440-4904</f>
        <v>#ERROR!</v>
      </c>
    </row>
    <row r="752">
      <c r="A752" s="1">
        <v>756.0</v>
      </c>
      <c r="B752" s="1">
        <v>2.1822845E7</v>
      </c>
      <c r="C752" s="1" t="s">
        <v>7</v>
      </c>
      <c r="D752" s="1" t="s">
        <v>2256</v>
      </c>
      <c r="E752" s="1" t="s">
        <v>2257</v>
      </c>
      <c r="F752" s="2">
        <v>25669.0</v>
      </c>
      <c r="H752" s="1" t="s">
        <v>2258</v>
      </c>
      <c r="I752" s="3" t="str">
        <f>+44 341 313-6969</f>
        <v>#ERROR!</v>
      </c>
      <c r="J752" s="1" t="s">
        <v>937</v>
      </c>
      <c r="L752" s="1">
        <v>270.0</v>
      </c>
      <c r="M752" s="1">
        <v>10.0</v>
      </c>
      <c r="N752" s="3" t="str">
        <f>+44 341 313-6969</f>
        <v>#ERROR!</v>
      </c>
    </row>
    <row r="753">
      <c r="A753" s="1">
        <v>757.0</v>
      </c>
      <c r="B753" s="1">
        <v>3.269014E7</v>
      </c>
      <c r="C753" s="1" t="s">
        <v>7</v>
      </c>
      <c r="D753" s="1" t="s">
        <v>284</v>
      </c>
      <c r="E753" s="1" t="s">
        <v>2259</v>
      </c>
      <c r="F753" s="2">
        <v>31683.0</v>
      </c>
      <c r="H753" s="1" t="s">
        <v>2260</v>
      </c>
      <c r="I753" s="3" t="str">
        <f>+44 341 684-9034</f>
        <v>#ERROR!</v>
      </c>
      <c r="J753" s="1" t="s">
        <v>2261</v>
      </c>
      <c r="L753" s="1">
        <v>270.0</v>
      </c>
      <c r="M753" s="1">
        <v>10.0</v>
      </c>
      <c r="N753" s="3" t="str">
        <f>+44 341 684-9034</f>
        <v>#ERROR!</v>
      </c>
    </row>
    <row r="754">
      <c r="A754" s="1">
        <v>758.0</v>
      </c>
      <c r="B754" s="1">
        <v>3.4317712E7</v>
      </c>
      <c r="C754" s="1" t="s">
        <v>6</v>
      </c>
      <c r="D754" s="1" t="s">
        <v>2262</v>
      </c>
      <c r="E754" s="1" t="s">
        <v>2263</v>
      </c>
      <c r="F754" s="2">
        <v>32269.0</v>
      </c>
      <c r="H754" s="1" t="s">
        <v>2264</v>
      </c>
      <c r="I754" s="3" t="str">
        <f>+44 341 339-0894</f>
        <v>#ERROR!</v>
      </c>
      <c r="J754" s="1" t="s">
        <v>2265</v>
      </c>
      <c r="L754" s="1">
        <v>270.0</v>
      </c>
      <c r="M754" s="1">
        <v>10.0</v>
      </c>
      <c r="N754" s="3" t="str">
        <f>+44 341 339-0894</f>
        <v>#ERROR!</v>
      </c>
    </row>
    <row r="755">
      <c r="A755" s="1">
        <v>759.0</v>
      </c>
      <c r="B755" s="1">
        <v>2.5144469E7</v>
      </c>
      <c r="C755" s="1" t="s">
        <v>6</v>
      </c>
      <c r="D755" s="1" t="s">
        <v>376</v>
      </c>
      <c r="E755" s="1" t="s">
        <v>2266</v>
      </c>
      <c r="F755" s="2">
        <v>27916.0</v>
      </c>
      <c r="G755" s="1" t="s">
        <v>202</v>
      </c>
      <c r="H755" s="1" t="s">
        <v>2267</v>
      </c>
      <c r="I755" s="3" t="str">
        <f>+44 341 404-8194</f>
        <v>#ERROR!</v>
      </c>
      <c r="J755" s="1" t="s">
        <v>2268</v>
      </c>
      <c r="L755" s="1">
        <v>270.0</v>
      </c>
      <c r="M755" s="1">
        <v>10.0</v>
      </c>
      <c r="N755" s="3" t="str">
        <f>+44 341 404-8194</f>
        <v>#ERROR!</v>
      </c>
    </row>
    <row r="756">
      <c r="A756" s="1">
        <v>760.0</v>
      </c>
      <c r="B756" s="1">
        <v>1.7969456E7</v>
      </c>
      <c r="C756" s="1" t="s">
        <v>6</v>
      </c>
      <c r="D756" s="1" t="s">
        <v>2269</v>
      </c>
      <c r="E756" s="1" t="s">
        <v>2270</v>
      </c>
      <c r="F756" s="2">
        <v>24402.0</v>
      </c>
      <c r="G756" s="1" t="s">
        <v>2196</v>
      </c>
      <c r="H756" s="1" t="s">
        <v>2271</v>
      </c>
      <c r="I756" s="3" t="str">
        <f>+44 341 463-8463</f>
        <v>#ERROR!</v>
      </c>
      <c r="J756" s="1" t="s">
        <v>1874</v>
      </c>
      <c r="L756" s="1">
        <v>329.0</v>
      </c>
      <c r="M756" s="1">
        <v>10.0</v>
      </c>
      <c r="N756" s="3" t="str">
        <f>+44 341 463-8463</f>
        <v>#ERROR!</v>
      </c>
    </row>
    <row r="757">
      <c r="A757" s="1">
        <v>761.0</v>
      </c>
      <c r="B757" s="1">
        <v>2.5963771E7</v>
      </c>
      <c r="C757" s="1" t="s">
        <v>6</v>
      </c>
      <c r="D757" s="1" t="s">
        <v>752</v>
      </c>
      <c r="E757" s="1" t="s">
        <v>2272</v>
      </c>
      <c r="F757" s="2">
        <v>28390.0</v>
      </c>
      <c r="H757" s="1" t="s">
        <v>2273</v>
      </c>
      <c r="I757" s="3" t="str">
        <f>+44 341 649-4644</f>
        <v>#ERROR!</v>
      </c>
      <c r="J757" s="1" t="s">
        <v>1143</v>
      </c>
      <c r="L757" s="1">
        <v>270.0</v>
      </c>
      <c r="M757" s="1">
        <v>10.0</v>
      </c>
      <c r="N757" s="3" t="str">
        <f>+44 341 649-4644</f>
        <v>#ERROR!</v>
      </c>
    </row>
    <row r="758">
      <c r="A758" s="1">
        <v>762.0</v>
      </c>
      <c r="B758" s="1">
        <v>2.7830724E7</v>
      </c>
      <c r="C758" s="1" t="s">
        <v>6</v>
      </c>
      <c r="D758" s="1" t="s">
        <v>376</v>
      </c>
      <c r="E758" s="1" t="s">
        <v>2274</v>
      </c>
      <c r="F758" s="2">
        <v>29228.0</v>
      </c>
      <c r="G758" s="1" t="s">
        <v>2275</v>
      </c>
      <c r="H758" s="1" t="s">
        <v>1932</v>
      </c>
      <c r="I758" s="3" t="str">
        <f>+44 341 431-6314</f>
        <v>#ERROR!</v>
      </c>
      <c r="J758" s="1" t="s">
        <v>2276</v>
      </c>
      <c r="L758" s="1">
        <v>270.0</v>
      </c>
      <c r="M758" s="1">
        <v>10.0</v>
      </c>
      <c r="N758" s="3" t="str">
        <f>+44 341 431-6314</f>
        <v>#ERROR!</v>
      </c>
    </row>
    <row r="759">
      <c r="A759" s="1">
        <v>763.0</v>
      </c>
      <c r="B759" s="1">
        <v>4.6128307E7</v>
      </c>
      <c r="C759" s="1" t="s">
        <v>6</v>
      </c>
      <c r="D759" s="1" t="s">
        <v>149</v>
      </c>
      <c r="E759" s="1" t="s">
        <v>2163</v>
      </c>
      <c r="F759" s="2">
        <v>38041.0</v>
      </c>
      <c r="G759" s="1" t="s">
        <v>139</v>
      </c>
      <c r="H759" s="1" t="s">
        <v>2277</v>
      </c>
      <c r="I759" s="3" t="str">
        <f>+44 341 601-1903</f>
        <v>#ERROR!</v>
      </c>
      <c r="J759" s="1" t="s">
        <v>221</v>
      </c>
      <c r="L759" s="1">
        <v>270.0</v>
      </c>
      <c r="M759" s="1">
        <v>10.0</v>
      </c>
      <c r="N759" s="3" t="str">
        <f>+44 341 601-1903</f>
        <v>#ERROR!</v>
      </c>
    </row>
    <row r="760">
      <c r="A760" s="1">
        <v>764.0</v>
      </c>
      <c r="B760" s="1">
        <v>2.5467708E7</v>
      </c>
      <c r="C760" s="1" t="s">
        <v>7</v>
      </c>
      <c r="D760" s="1" t="s">
        <v>1140</v>
      </c>
      <c r="E760" s="1" t="s">
        <v>2278</v>
      </c>
      <c r="F760" s="2">
        <v>27935.0</v>
      </c>
      <c r="G760" s="1" t="s">
        <v>2279</v>
      </c>
      <c r="H760" s="1" t="s">
        <v>2280</v>
      </c>
      <c r="I760" s="3" t="str">
        <f>+44 341 409-1946</f>
        <v>#ERROR!</v>
      </c>
      <c r="J760" s="1" t="s">
        <v>2281</v>
      </c>
      <c r="L760" s="1">
        <v>270.0</v>
      </c>
      <c r="M760" s="1">
        <v>10.0</v>
      </c>
      <c r="N760" s="3" t="str">
        <f>+44 341 409-1946</f>
        <v>#ERROR!</v>
      </c>
    </row>
    <row r="761">
      <c r="A761" s="1">
        <v>765.0</v>
      </c>
      <c r="B761" s="1">
        <v>1.812479E7</v>
      </c>
      <c r="C761" s="1" t="s">
        <v>6</v>
      </c>
      <c r="D761" s="1" t="s">
        <v>634</v>
      </c>
      <c r="E761" s="1" t="s">
        <v>2282</v>
      </c>
      <c r="F761" s="2">
        <v>24228.0</v>
      </c>
      <c r="H761" s="1" t="s">
        <v>2283</v>
      </c>
      <c r="I761" s="3" t="str">
        <f>+44 341 309-0839</f>
        <v>#ERROR!</v>
      </c>
      <c r="J761" s="1" t="s">
        <v>602</v>
      </c>
      <c r="L761" s="1">
        <v>270.0</v>
      </c>
      <c r="M761" s="1">
        <v>10.0</v>
      </c>
      <c r="N761" s="3" t="str">
        <f>+44 341 309-0839</f>
        <v>#ERROR!</v>
      </c>
    </row>
    <row r="762">
      <c r="A762" s="1">
        <v>766.0</v>
      </c>
      <c r="B762" s="1">
        <v>1.1704821E7</v>
      </c>
      <c r="C762" s="1" t="s">
        <v>6</v>
      </c>
      <c r="D762" s="1" t="s">
        <v>2283</v>
      </c>
      <c r="E762" s="1" t="s">
        <v>2284</v>
      </c>
      <c r="F762" s="2">
        <v>20000.0</v>
      </c>
      <c r="H762" s="1" t="s">
        <v>634</v>
      </c>
      <c r="I762" s="3" t="str">
        <f>+44 341 313-0346</f>
        <v>#ERROR!</v>
      </c>
      <c r="J762" s="1" t="s">
        <v>602</v>
      </c>
      <c r="L762" s="1">
        <v>270.0</v>
      </c>
      <c r="M762" s="1">
        <v>10.0</v>
      </c>
      <c r="N762" s="3" t="str">
        <f>+44 341 313-0346</f>
        <v>#ERROR!</v>
      </c>
    </row>
    <row r="763">
      <c r="A763" s="1">
        <v>767.0</v>
      </c>
      <c r="B763" s="1">
        <v>3.7988089E7</v>
      </c>
      <c r="C763" s="1" t="s">
        <v>7</v>
      </c>
      <c r="D763" s="1" t="s">
        <v>284</v>
      </c>
      <c r="E763" s="1" t="s">
        <v>2285</v>
      </c>
      <c r="F763" s="2">
        <v>34323.0</v>
      </c>
      <c r="G763" s="1" t="s">
        <v>2104</v>
      </c>
      <c r="H763" s="1" t="s">
        <v>2286</v>
      </c>
      <c r="I763" s="3" t="str">
        <f>+44 3496 40-9944</f>
        <v>#ERROR!</v>
      </c>
      <c r="J763" s="1" t="s">
        <v>163</v>
      </c>
      <c r="L763" s="1">
        <v>54040.0</v>
      </c>
      <c r="M763" s="1">
        <v>10.0</v>
      </c>
      <c r="N763" s="3" t="str">
        <f>+44 3496 40-9944</f>
        <v>#ERROR!</v>
      </c>
    </row>
    <row r="764">
      <c r="A764" s="1">
        <v>768.0</v>
      </c>
      <c r="B764" s="1">
        <v>3.4466254E7</v>
      </c>
      <c r="C764" s="1" t="s">
        <v>6</v>
      </c>
      <c r="D764" s="1" t="s">
        <v>2287</v>
      </c>
      <c r="E764" s="1" t="s">
        <v>2288</v>
      </c>
      <c r="F764" s="2">
        <v>32676.0</v>
      </c>
      <c r="G764" s="1" t="s">
        <v>139</v>
      </c>
      <c r="H764" s="1" t="s">
        <v>2289</v>
      </c>
      <c r="I764" s="3" t="str">
        <f>+44 341 390-0664</f>
        <v>#ERROR!</v>
      </c>
      <c r="J764" s="1" t="s">
        <v>2046</v>
      </c>
      <c r="L764" s="1">
        <v>270.0</v>
      </c>
      <c r="M764" s="1">
        <v>10.0</v>
      </c>
      <c r="N764" s="3" t="str">
        <f>+44 341 390-0664</f>
        <v>#ERROR!</v>
      </c>
    </row>
    <row r="765">
      <c r="A765" s="1">
        <v>769.0</v>
      </c>
      <c r="B765" s="1">
        <v>4.0439554E7</v>
      </c>
      <c r="C765" s="1" t="s">
        <v>6</v>
      </c>
      <c r="D765" s="1" t="s">
        <v>2290</v>
      </c>
      <c r="E765" s="1" t="s">
        <v>2291</v>
      </c>
      <c r="F765" s="2">
        <v>35465.0</v>
      </c>
      <c r="H765" s="1" t="s">
        <v>2292</v>
      </c>
      <c r="I765" s="3" t="str">
        <f>+44 336 449-9934</f>
        <v>#ERROR!</v>
      </c>
      <c r="J765" s="1" t="s">
        <v>293</v>
      </c>
      <c r="L765" s="1">
        <v>270.0</v>
      </c>
      <c r="M765" s="1">
        <v>10.0</v>
      </c>
      <c r="N765" s="3" t="str">
        <f>+44 336 449-9934</f>
        <v>#ERROR!</v>
      </c>
    </row>
    <row r="766">
      <c r="A766" s="1">
        <v>770.0</v>
      </c>
      <c r="B766" s="1">
        <v>2.5603628E7</v>
      </c>
      <c r="C766" s="1" t="s">
        <v>6</v>
      </c>
      <c r="D766" s="1" t="s">
        <v>209</v>
      </c>
      <c r="E766" s="1" t="s">
        <v>2293</v>
      </c>
      <c r="F766" s="2">
        <v>28013.0</v>
      </c>
      <c r="H766" s="1" t="s">
        <v>2294</v>
      </c>
      <c r="I766" s="3" t="str">
        <f>+44 341 601-1903</f>
        <v>#ERROR!</v>
      </c>
      <c r="J766" s="1" t="s">
        <v>237</v>
      </c>
      <c r="L766" s="1">
        <v>270.0</v>
      </c>
      <c r="M766" s="1">
        <v>10.0</v>
      </c>
      <c r="N766" s="3" t="str">
        <f>+44 341 601-1903</f>
        <v>#ERROR!</v>
      </c>
    </row>
    <row r="767">
      <c r="A767" s="1">
        <v>771.0</v>
      </c>
      <c r="B767" s="1">
        <v>3.6760979E7</v>
      </c>
      <c r="C767" s="1" t="s">
        <v>6</v>
      </c>
      <c r="D767" s="1" t="s">
        <v>2295</v>
      </c>
      <c r="E767" s="1" t="s">
        <v>2296</v>
      </c>
      <c r="F767" s="2">
        <v>33919.0</v>
      </c>
      <c r="H767" s="1" t="s">
        <v>2297</v>
      </c>
      <c r="I767" s="3" t="str">
        <f>+44 341 643-0893</f>
        <v>#ERROR!</v>
      </c>
      <c r="J767" s="1" t="s">
        <v>450</v>
      </c>
      <c r="L767" s="1">
        <v>270.0</v>
      </c>
      <c r="M767" s="1">
        <v>10.0</v>
      </c>
      <c r="N767" s="3" t="str">
        <f>+44 341 643-0893</f>
        <v>#ERROR!</v>
      </c>
    </row>
    <row r="768">
      <c r="A768" s="1">
        <v>772.0</v>
      </c>
      <c r="B768" s="1">
        <v>2.148405E7</v>
      </c>
      <c r="C768" s="1" t="s">
        <v>7</v>
      </c>
      <c r="D768" s="1" t="s">
        <v>1574</v>
      </c>
      <c r="E768" s="1" t="s">
        <v>2298</v>
      </c>
      <c r="F768" s="2">
        <v>25579.0</v>
      </c>
      <c r="H768" s="1" t="s">
        <v>2299</v>
      </c>
      <c r="I768" s="3" t="str">
        <f>+44 3496 63-9344</f>
        <v>#ERROR!</v>
      </c>
      <c r="J768" s="1" t="s">
        <v>2300</v>
      </c>
      <c r="L768" s="1">
        <v>54040.0</v>
      </c>
      <c r="M768" s="1">
        <v>10.0</v>
      </c>
      <c r="N768" s="3" t="str">
        <f>+44 3496 63-9344</f>
        <v>#ERROR!</v>
      </c>
    </row>
    <row r="769">
      <c r="A769" s="1">
        <v>773.0</v>
      </c>
      <c r="B769" s="1">
        <v>3.1557413E7</v>
      </c>
      <c r="C769" s="1" t="s">
        <v>6</v>
      </c>
      <c r="D769" s="1" t="s">
        <v>2301</v>
      </c>
      <c r="E769" s="1" t="s">
        <v>2302</v>
      </c>
      <c r="F769" s="2">
        <v>31156.0</v>
      </c>
      <c r="H769" s="1" t="s">
        <v>2303</v>
      </c>
      <c r="I769" s="3" t="str">
        <f>+44 341 444-6193</f>
        <v>#ERROR!</v>
      </c>
      <c r="J769" s="1" t="s">
        <v>2304</v>
      </c>
      <c r="L769" s="1">
        <v>270.0</v>
      </c>
      <c r="M769" s="1">
        <v>10.0</v>
      </c>
      <c r="N769" s="3" t="str">
        <f>+44 341 444-6193</f>
        <v>#ERROR!</v>
      </c>
    </row>
    <row r="770">
      <c r="A770" s="1">
        <v>774.0</v>
      </c>
      <c r="B770" s="1">
        <v>2.4189267E7</v>
      </c>
      <c r="C770" s="1" t="s">
        <v>6</v>
      </c>
      <c r="D770" s="1" t="s">
        <v>2305</v>
      </c>
      <c r="E770" s="1" t="s">
        <v>2025</v>
      </c>
      <c r="F770" s="2">
        <v>26681.0</v>
      </c>
      <c r="H770" s="1" t="s">
        <v>363</v>
      </c>
      <c r="I770" s="3" t="str">
        <f>+44 341 691-9841</f>
        <v>#ERROR!</v>
      </c>
      <c r="J770" s="1" t="s">
        <v>431</v>
      </c>
      <c r="L770" s="1">
        <v>270.0</v>
      </c>
      <c r="M770" s="1">
        <v>10.0</v>
      </c>
      <c r="N770" s="3" t="str">
        <f>+44 341 691-9841</f>
        <v>#ERROR!</v>
      </c>
    </row>
    <row r="771">
      <c r="A771" s="1">
        <v>775.0</v>
      </c>
      <c r="B771" s="1">
        <v>2.5008559E7</v>
      </c>
      <c r="C771" s="1" t="s">
        <v>7</v>
      </c>
      <c r="D771" s="1" t="s">
        <v>2306</v>
      </c>
      <c r="E771" s="1" t="s">
        <v>1624</v>
      </c>
      <c r="F771" s="2">
        <v>25346.0</v>
      </c>
      <c r="G771" s="1" t="s">
        <v>356</v>
      </c>
      <c r="H771" s="1" t="s">
        <v>2307</v>
      </c>
      <c r="I771" s="3" t="str">
        <f>+44 341 639-0044</f>
        <v>#ERROR!</v>
      </c>
      <c r="J771" s="1" t="s">
        <v>290</v>
      </c>
      <c r="L771" s="1">
        <v>270.0</v>
      </c>
      <c r="M771" s="1">
        <v>10.0</v>
      </c>
      <c r="N771" s="3" t="str">
        <f>+44 341 639-0044</f>
        <v>#ERROR!</v>
      </c>
    </row>
    <row r="772">
      <c r="A772" s="1">
        <v>776.0</v>
      </c>
      <c r="B772" s="1">
        <v>4.3738738E7</v>
      </c>
      <c r="C772" s="1" t="s">
        <v>7</v>
      </c>
      <c r="D772" s="1" t="s">
        <v>2068</v>
      </c>
      <c r="E772" s="1" t="s">
        <v>1579</v>
      </c>
      <c r="F772" s="2">
        <v>37200.0</v>
      </c>
      <c r="H772" s="1" t="s">
        <v>2308</v>
      </c>
      <c r="I772" s="3" t="str">
        <f>+44 341 396-3333</f>
        <v>#ERROR!</v>
      </c>
      <c r="J772" s="1" t="s">
        <v>237</v>
      </c>
      <c r="L772" s="1">
        <v>270.0</v>
      </c>
      <c r="M772" s="1">
        <v>10.0</v>
      </c>
      <c r="N772" s="3" t="str">
        <f>+44 341 396-3333</f>
        <v>#ERROR!</v>
      </c>
    </row>
    <row r="773">
      <c r="A773" s="1">
        <v>777.0</v>
      </c>
      <c r="B773" s="1">
        <v>2.6194756E7</v>
      </c>
      <c r="C773" s="1" t="s">
        <v>7</v>
      </c>
      <c r="D773" s="1" t="s">
        <v>334</v>
      </c>
      <c r="E773" s="1" t="s">
        <v>2309</v>
      </c>
      <c r="F773" s="2">
        <v>28249.0</v>
      </c>
      <c r="H773" s="1" t="s">
        <v>2310</v>
      </c>
      <c r="I773" s="3" t="str">
        <f>+44 3464 68-9146</f>
        <v>#ERROR!</v>
      </c>
      <c r="J773" s="1" t="s">
        <v>1954</v>
      </c>
      <c r="L773" s="1">
        <v>343.0</v>
      </c>
      <c r="M773" s="1">
        <v>10.0</v>
      </c>
      <c r="N773" s="3" t="str">
        <f>+44 3464 68-9146</f>
        <v>#ERROR!</v>
      </c>
    </row>
    <row r="774">
      <c r="A774" s="1">
        <v>778.0</v>
      </c>
      <c r="B774" s="1">
        <v>4.1198174E7</v>
      </c>
      <c r="C774" s="1" t="s">
        <v>7</v>
      </c>
      <c r="D774" s="1" t="s">
        <v>2311</v>
      </c>
      <c r="E774" s="1" t="s">
        <v>600</v>
      </c>
      <c r="F774" s="2">
        <v>35837.0</v>
      </c>
      <c r="G774" s="1" t="s">
        <v>2312</v>
      </c>
      <c r="H774" s="1" t="s">
        <v>2313</v>
      </c>
      <c r="I774" s="3" t="str">
        <f>+44 341 491-4463</f>
        <v>#ERROR!</v>
      </c>
      <c r="J774" s="1" t="s">
        <v>399</v>
      </c>
      <c r="L774" s="1">
        <v>345.0</v>
      </c>
      <c r="M774" s="1">
        <v>10.0</v>
      </c>
      <c r="N774" s="3" t="str">
        <f>+44 341 491-4463</f>
        <v>#ERROR!</v>
      </c>
    </row>
    <row r="775">
      <c r="A775" s="1">
        <v>779.0</v>
      </c>
      <c r="B775" s="1">
        <v>2.6432747E7</v>
      </c>
      <c r="C775" s="1" t="s">
        <v>6</v>
      </c>
      <c r="D775" s="1" t="s">
        <v>2314</v>
      </c>
      <c r="E775" s="1" t="s">
        <v>2315</v>
      </c>
      <c r="F775" s="2">
        <v>28344.0</v>
      </c>
      <c r="H775" s="1" t="s">
        <v>2115</v>
      </c>
      <c r="I775" s="3" t="str">
        <f>+44 341 446-9439</f>
        <v>#ERROR!</v>
      </c>
      <c r="J775" s="1" t="s">
        <v>221</v>
      </c>
      <c r="L775" s="1">
        <v>270.0</v>
      </c>
      <c r="M775" s="1">
        <v>10.0</v>
      </c>
      <c r="N775" s="3" t="str">
        <f>+44 341 446-9439</f>
        <v>#ERROR!</v>
      </c>
    </row>
    <row r="776">
      <c r="A776" s="1">
        <v>780.0</v>
      </c>
      <c r="B776" s="1">
        <v>3.2793693E7</v>
      </c>
      <c r="C776" s="1" t="s">
        <v>6</v>
      </c>
      <c r="D776" s="1" t="s">
        <v>2316</v>
      </c>
      <c r="E776" s="1" t="s">
        <v>2317</v>
      </c>
      <c r="F776" s="2">
        <v>31536.0</v>
      </c>
      <c r="H776" s="1" t="s">
        <v>2318</v>
      </c>
      <c r="I776" s="3" t="str">
        <f>+44 3400 41-1440</f>
        <v>#ERROR!</v>
      </c>
      <c r="J776" s="1" t="s">
        <v>2319</v>
      </c>
      <c r="L776" s="1">
        <v>229.0</v>
      </c>
      <c r="M776" s="1">
        <v>10.0</v>
      </c>
      <c r="N776" s="3" t="str">
        <f>+44 3400 41-1440</f>
        <v>#ERROR!</v>
      </c>
    </row>
    <row r="777">
      <c r="A777" s="1">
        <v>781.0</v>
      </c>
      <c r="B777" s="1">
        <v>1.2402785E7</v>
      </c>
      <c r="C777" s="1" t="s">
        <v>7</v>
      </c>
      <c r="D777" s="1" t="s">
        <v>514</v>
      </c>
      <c r="E777" s="1" t="s">
        <v>1808</v>
      </c>
      <c r="F777" s="2">
        <v>21203.0</v>
      </c>
      <c r="H777" s="1" t="s">
        <v>2320</v>
      </c>
      <c r="I777" s="3" t="str">
        <f>+44 341 339-8440</f>
        <v>#ERROR!</v>
      </c>
      <c r="J777" s="1" t="s">
        <v>676</v>
      </c>
      <c r="L777" s="1">
        <v>270.0</v>
      </c>
      <c r="M777" s="1">
        <v>10.0</v>
      </c>
      <c r="N777" s="3" t="str">
        <f>+44 341 339-8440</f>
        <v>#ERROR!</v>
      </c>
    </row>
    <row r="778">
      <c r="A778" s="1">
        <v>782.0</v>
      </c>
      <c r="B778" s="1">
        <v>1.7553853E7</v>
      </c>
      <c r="C778" s="1" t="s">
        <v>7</v>
      </c>
      <c r="D778" s="1" t="s">
        <v>2321</v>
      </c>
      <c r="E778" s="1" t="s">
        <v>2322</v>
      </c>
      <c r="F778" s="2">
        <v>24098.0</v>
      </c>
      <c r="H778" s="1" t="s">
        <v>2323</v>
      </c>
      <c r="I778" s="3" t="str">
        <f>+44 341 330-4331</f>
        <v>#ERROR!</v>
      </c>
      <c r="J778" s="1" t="s">
        <v>2173</v>
      </c>
      <c r="L778" s="1">
        <v>269.0</v>
      </c>
      <c r="M778" s="1">
        <v>10.0</v>
      </c>
      <c r="N778" s="3" t="str">
        <f>+44 341 330-4331</f>
        <v>#ERROR!</v>
      </c>
    </row>
    <row r="779">
      <c r="A779" s="1">
        <v>783.0</v>
      </c>
      <c r="B779" s="1">
        <v>3.2334293E7</v>
      </c>
      <c r="C779" s="1" t="s">
        <v>7</v>
      </c>
      <c r="D779" s="1" t="s">
        <v>205</v>
      </c>
      <c r="E779" s="1" t="s">
        <v>2324</v>
      </c>
      <c r="F779" s="2">
        <v>31278.0</v>
      </c>
      <c r="H779" s="1" t="s">
        <v>2325</v>
      </c>
      <c r="I779" s="3" t="str">
        <f>+44 336 434-0834</f>
        <v>#ERROR!</v>
      </c>
      <c r="J779" s="1" t="s">
        <v>2319</v>
      </c>
      <c r="L779" s="1">
        <v>229.0</v>
      </c>
      <c r="M779" s="1">
        <v>10.0</v>
      </c>
      <c r="N779" s="3" t="str">
        <f>+44 336 434-0834</f>
        <v>#ERROR!</v>
      </c>
    </row>
    <row r="780">
      <c r="A780" s="1">
        <v>784.0</v>
      </c>
      <c r="B780" s="1">
        <v>3.1066798E7</v>
      </c>
      <c r="C780" s="1" t="s">
        <v>7</v>
      </c>
      <c r="D780" s="1" t="s">
        <v>2326</v>
      </c>
      <c r="E780" s="1" t="s">
        <v>2327</v>
      </c>
      <c r="F780" s="2">
        <v>30825.0</v>
      </c>
      <c r="G780" s="1" t="s">
        <v>2247</v>
      </c>
      <c r="H780" s="1" t="s">
        <v>2328</v>
      </c>
      <c r="I780" s="3" t="str">
        <f>+44 341 309-6644</f>
        <v>#ERROR!</v>
      </c>
      <c r="J780" s="1" t="s">
        <v>1836</v>
      </c>
      <c r="L780" s="1">
        <v>270.0</v>
      </c>
      <c r="M780" s="1">
        <v>10.0</v>
      </c>
      <c r="N780" s="3" t="str">
        <f>+44 341 309-6644</f>
        <v>#ERROR!</v>
      </c>
    </row>
    <row r="781">
      <c r="A781" s="1">
        <v>785.0</v>
      </c>
      <c r="B781" s="1">
        <v>3.3369228E7</v>
      </c>
      <c r="C781" s="1" t="s">
        <v>6</v>
      </c>
      <c r="D781" s="1" t="s">
        <v>536</v>
      </c>
      <c r="E781" s="1" t="s">
        <v>1834</v>
      </c>
      <c r="F781" s="2">
        <v>32178.0</v>
      </c>
      <c r="H781" s="1" t="s">
        <v>2329</v>
      </c>
      <c r="I781" s="3" t="str">
        <f>+44 9 341 314-0440</f>
        <v>#ERROR!</v>
      </c>
      <c r="J781" s="1" t="s">
        <v>1117</v>
      </c>
      <c r="L781" s="1">
        <v>270.0</v>
      </c>
      <c r="M781" s="1">
        <v>10.0</v>
      </c>
      <c r="N781" s="3" t="str">
        <f>+44 9 341 314-0440</f>
        <v>#ERROR!</v>
      </c>
    </row>
    <row r="782">
      <c r="A782" s="1">
        <v>786.0</v>
      </c>
      <c r="B782" s="1">
        <v>3.5251112E7</v>
      </c>
      <c r="C782" s="1" t="s">
        <v>6</v>
      </c>
      <c r="D782" s="1" t="s">
        <v>2330</v>
      </c>
      <c r="E782" s="1" t="s">
        <v>125</v>
      </c>
      <c r="F782" s="2">
        <v>32979.0</v>
      </c>
      <c r="G782" s="1" t="s">
        <v>431</v>
      </c>
      <c r="H782" s="1" t="s">
        <v>2331</v>
      </c>
      <c r="I782" s="3" t="str">
        <f>+44 336 433-9336</f>
        <v>#ERROR!</v>
      </c>
      <c r="J782" s="1" t="s">
        <v>575</v>
      </c>
      <c r="L782" s="1">
        <v>229.0</v>
      </c>
      <c r="M782" s="1">
        <v>10.0</v>
      </c>
      <c r="N782" s="3" t="str">
        <f>+44 336 433-9336</f>
        <v>#ERROR!</v>
      </c>
    </row>
    <row r="783">
      <c r="A783" s="1">
        <v>787.0</v>
      </c>
      <c r="B783" s="1">
        <v>2.999612E7</v>
      </c>
      <c r="C783" s="1" t="s">
        <v>6</v>
      </c>
      <c r="D783" s="1" t="s">
        <v>2332</v>
      </c>
      <c r="E783" s="1" t="s">
        <v>2333</v>
      </c>
      <c r="F783" s="2">
        <v>30201.0</v>
      </c>
      <c r="H783" s="1" t="s">
        <v>2334</v>
      </c>
      <c r="I783" s="3" t="str">
        <f>+44 341 481-6841</f>
        <v>#ERROR!</v>
      </c>
      <c r="J783" s="1" t="s">
        <v>2335</v>
      </c>
      <c r="L783" s="1">
        <v>270.0</v>
      </c>
      <c r="M783" s="1">
        <v>10.0</v>
      </c>
      <c r="N783" s="3" t="str">
        <f>+44 341 481-6841</f>
        <v>#ERROR!</v>
      </c>
    </row>
    <row r="784">
      <c r="A784" s="1">
        <v>788.0</v>
      </c>
      <c r="B784" s="1">
        <v>2.1640815E7</v>
      </c>
      <c r="C784" s="1" t="s">
        <v>7</v>
      </c>
      <c r="D784" s="1" t="s">
        <v>1695</v>
      </c>
      <c r="E784" s="1" t="s">
        <v>2336</v>
      </c>
      <c r="F784" s="2">
        <v>25741.0</v>
      </c>
      <c r="H784" s="1" t="s">
        <v>1717</v>
      </c>
      <c r="I784" s="3" t="str">
        <f>+44 341 693-6394</f>
        <v>#ERROR!</v>
      </c>
      <c r="J784" s="1" t="s">
        <v>2337</v>
      </c>
      <c r="L784" s="1">
        <v>54040.0</v>
      </c>
      <c r="M784" s="1">
        <v>10.0</v>
      </c>
      <c r="N784" s="3" t="str">
        <f>+44 341 693-6394</f>
        <v>#ERROR!</v>
      </c>
    </row>
    <row r="785">
      <c r="A785" s="1">
        <v>789.0</v>
      </c>
      <c r="B785" s="1">
        <v>2.662363E7</v>
      </c>
      <c r="C785" s="1" t="s">
        <v>7</v>
      </c>
      <c r="D785" s="1" t="s">
        <v>2338</v>
      </c>
      <c r="E785" s="1" t="s">
        <v>2339</v>
      </c>
      <c r="F785" s="2">
        <v>28519.0</v>
      </c>
      <c r="H785" s="1" t="s">
        <v>2340</v>
      </c>
      <c r="I785" s="3" t="str">
        <f>+44 341 666-4084</f>
        <v>#ERROR!</v>
      </c>
      <c r="J785" s="1" t="s">
        <v>2341</v>
      </c>
      <c r="L785" s="1">
        <v>270.0</v>
      </c>
      <c r="M785" s="1">
        <v>10.0</v>
      </c>
      <c r="N785" s="3" t="str">
        <f>+44 341 666-4084</f>
        <v>#ERROR!</v>
      </c>
    </row>
    <row r="786">
      <c r="A786" s="1">
        <v>790.0</v>
      </c>
      <c r="B786" s="1">
        <v>3.3502267E7</v>
      </c>
      <c r="C786" s="1" t="s">
        <v>7</v>
      </c>
      <c r="D786" s="1" t="s">
        <v>2342</v>
      </c>
      <c r="E786" s="1" t="s">
        <v>2343</v>
      </c>
      <c r="F786" s="2">
        <v>32175.0</v>
      </c>
      <c r="H786" s="1" t="s">
        <v>2344</v>
      </c>
      <c r="I786" s="3" t="str">
        <f>+44 341 440-1864</f>
        <v>#ERROR!</v>
      </c>
      <c r="J786" s="1" t="s">
        <v>199</v>
      </c>
      <c r="L786" s="1">
        <v>270.0</v>
      </c>
      <c r="M786" s="1">
        <v>10.0</v>
      </c>
      <c r="N786" s="3" t="str">
        <f>+44 341 440-1864</f>
        <v>#ERROR!</v>
      </c>
    </row>
    <row r="787">
      <c r="A787" s="1">
        <v>791.0</v>
      </c>
      <c r="B787" s="1">
        <v>2.045726E7</v>
      </c>
      <c r="C787" s="1" t="s">
        <v>6</v>
      </c>
      <c r="D787" s="1" t="s">
        <v>707</v>
      </c>
      <c r="E787" s="1" t="s">
        <v>2345</v>
      </c>
      <c r="F787" s="2">
        <v>24889.0</v>
      </c>
      <c r="H787" s="1" t="s">
        <v>2346</v>
      </c>
      <c r="I787" s="3" t="str">
        <f>+44 9 341 391-9638</f>
        <v>#ERROR!</v>
      </c>
      <c r="J787" s="1" t="s">
        <v>676</v>
      </c>
      <c r="L787" s="1">
        <v>270.0</v>
      </c>
      <c r="M787" s="1">
        <v>10.0</v>
      </c>
      <c r="N787" s="3" t="str">
        <f>+44 9 341 391-9638</f>
        <v>#ERROR!</v>
      </c>
    </row>
    <row r="788">
      <c r="A788" s="1">
        <v>792.0</v>
      </c>
      <c r="B788" s="1">
        <v>3.0443119E7</v>
      </c>
      <c r="C788" s="1" t="s">
        <v>6</v>
      </c>
      <c r="D788" s="1" t="s">
        <v>1943</v>
      </c>
      <c r="E788" s="1" t="s">
        <v>2347</v>
      </c>
      <c r="F788" s="2">
        <v>30486.0</v>
      </c>
      <c r="H788" s="1" t="s">
        <v>2348</v>
      </c>
      <c r="I788" s="3" t="str">
        <f>+44 341 344-3486</f>
        <v>#ERROR!</v>
      </c>
      <c r="J788" s="1" t="s">
        <v>168</v>
      </c>
      <c r="L788" s="1">
        <v>270.0</v>
      </c>
      <c r="M788" s="1">
        <v>10.0</v>
      </c>
      <c r="N788" s="3" t="str">
        <f>+44 341 344-3486</f>
        <v>#ERROR!</v>
      </c>
    </row>
    <row r="789">
      <c r="A789" s="1">
        <v>793.0</v>
      </c>
      <c r="B789" s="1">
        <v>2.905567E7</v>
      </c>
      <c r="C789" s="1" t="s">
        <v>7</v>
      </c>
      <c r="D789" s="1" t="s">
        <v>1140</v>
      </c>
      <c r="E789" s="1" t="s">
        <v>2349</v>
      </c>
      <c r="F789" s="2">
        <v>29606.0</v>
      </c>
      <c r="H789" s="1" t="s">
        <v>2350</v>
      </c>
      <c r="I789" s="3" t="str">
        <f>+44 3463 69-3999</f>
        <v>#ERROR!</v>
      </c>
      <c r="J789" s="1" t="s">
        <v>1467</v>
      </c>
      <c r="L789" s="1">
        <v>236.0</v>
      </c>
      <c r="M789" s="1">
        <v>10.0</v>
      </c>
      <c r="N789" s="3" t="str">
        <f>+44 3463 69-3999</f>
        <v>#ERROR!</v>
      </c>
    </row>
    <row r="790">
      <c r="A790" s="1">
        <v>794.0</v>
      </c>
      <c r="B790" s="1">
        <v>4.3914549E7</v>
      </c>
      <c r="C790" s="1" t="s">
        <v>6</v>
      </c>
      <c r="D790" s="1" t="s">
        <v>2351</v>
      </c>
      <c r="E790" s="1" t="s">
        <v>46</v>
      </c>
      <c r="F790" s="2">
        <v>37259.0</v>
      </c>
      <c r="H790" s="1" t="s">
        <v>2351</v>
      </c>
      <c r="I790" s="3" t="str">
        <f>+44 3436 61-4496</f>
        <v>#ERROR!</v>
      </c>
      <c r="J790" s="1" t="s">
        <v>572</v>
      </c>
      <c r="L790" s="1">
        <v>270.0</v>
      </c>
      <c r="M790" s="1">
        <v>10.0</v>
      </c>
      <c r="N790" s="3" t="str">
        <f>+44 3436 61-4496</f>
        <v>#ERROR!</v>
      </c>
    </row>
    <row r="791">
      <c r="A791" s="1">
        <v>795.0</v>
      </c>
      <c r="B791" s="1">
        <v>1.7254323E7</v>
      </c>
      <c r="C791" s="1" t="s">
        <v>6</v>
      </c>
      <c r="D791" s="1" t="s">
        <v>707</v>
      </c>
      <c r="E791" s="1" t="s">
        <v>2352</v>
      </c>
      <c r="F791" s="2">
        <v>23284.0</v>
      </c>
      <c r="G791" s="1" t="s">
        <v>2247</v>
      </c>
      <c r="H791" s="1" t="s">
        <v>2353</v>
      </c>
      <c r="I791" s="3" t="str">
        <f>+44 341 333-9410</f>
        <v>#ERROR!</v>
      </c>
      <c r="J791" s="1" t="s">
        <v>1836</v>
      </c>
      <c r="L791" s="1">
        <v>270.0</v>
      </c>
      <c r="M791" s="1">
        <v>10.0</v>
      </c>
      <c r="N791" s="3" t="str">
        <f>+44 341 333-9410</f>
        <v>#ERROR!</v>
      </c>
    </row>
    <row r="792">
      <c r="A792" s="1">
        <v>796.0</v>
      </c>
      <c r="B792" s="1">
        <v>3.4021753E7</v>
      </c>
      <c r="C792" s="1" t="s">
        <v>7</v>
      </c>
      <c r="D792" s="1" t="s">
        <v>189</v>
      </c>
      <c r="E792" s="1" t="s">
        <v>2354</v>
      </c>
      <c r="F792" s="2">
        <v>32267.0</v>
      </c>
      <c r="H792" s="1" t="s">
        <v>1046</v>
      </c>
      <c r="I792" s="3" t="str">
        <f>+44 3464 44-9933</f>
        <v>#ERROR!</v>
      </c>
      <c r="J792" s="1" t="s">
        <v>654</v>
      </c>
      <c r="L792" s="1">
        <v>343.0</v>
      </c>
      <c r="M792" s="1">
        <v>10.0</v>
      </c>
      <c r="N792" s="3" t="str">
        <f>+44 3464 44-9933</f>
        <v>#ERROR!</v>
      </c>
    </row>
    <row r="793">
      <c r="A793" s="1">
        <v>797.0</v>
      </c>
      <c r="B793" s="1">
        <v>4.0724896E7</v>
      </c>
      <c r="C793" s="1" t="s">
        <v>6</v>
      </c>
      <c r="D793" s="1" t="s">
        <v>536</v>
      </c>
      <c r="E793" s="1" t="s">
        <v>1488</v>
      </c>
      <c r="F793" s="2">
        <v>32664.0</v>
      </c>
      <c r="H793" s="1" t="s">
        <v>2355</v>
      </c>
      <c r="I793" s="3" t="str">
        <f>+44 3463 43-9934</f>
        <v>#ERROR!</v>
      </c>
      <c r="J793" s="1" t="s">
        <v>2356</v>
      </c>
      <c r="L793" s="1">
        <v>236.0</v>
      </c>
      <c r="M793" s="1">
        <v>10.0</v>
      </c>
      <c r="N793" s="3" t="str">
        <f>+44 3463 43-9934</f>
        <v>#ERROR!</v>
      </c>
    </row>
    <row r="794">
      <c r="A794" s="1">
        <v>798.0</v>
      </c>
      <c r="B794" s="1">
        <v>3.4950211E7</v>
      </c>
      <c r="C794" s="1" t="s">
        <v>6</v>
      </c>
      <c r="D794" s="1" t="s">
        <v>2357</v>
      </c>
      <c r="E794" s="1" t="s">
        <v>2358</v>
      </c>
      <c r="F794" s="2">
        <v>32907.0</v>
      </c>
      <c r="H794" s="1" t="s">
        <v>2359</v>
      </c>
      <c r="I794" s="3" t="str">
        <f>+44 341 380-3336</f>
        <v>#ERROR!</v>
      </c>
      <c r="J794" s="1" t="s">
        <v>730</v>
      </c>
      <c r="L794" s="1">
        <v>270.0</v>
      </c>
      <c r="M794" s="1">
        <v>10.0</v>
      </c>
      <c r="N794" s="3" t="str">
        <f>+44 341 380-3336</f>
        <v>#ERROR!</v>
      </c>
    </row>
    <row r="795">
      <c r="A795" s="1">
        <v>799.0</v>
      </c>
      <c r="B795" s="1">
        <v>2.8831638E7</v>
      </c>
      <c r="C795" s="1" t="s">
        <v>6</v>
      </c>
      <c r="D795" s="1" t="s">
        <v>1025</v>
      </c>
      <c r="E795" s="1" t="s">
        <v>2360</v>
      </c>
      <c r="F795" s="2">
        <v>29616.0</v>
      </c>
      <c r="G795" s="1" t="s">
        <v>367</v>
      </c>
      <c r="H795" s="1" t="s">
        <v>752</v>
      </c>
      <c r="I795" s="3" t="str">
        <f>+44 341 601-3046</f>
        <v>#ERROR!</v>
      </c>
      <c r="J795" s="1" t="s">
        <v>2361</v>
      </c>
      <c r="L795" s="1">
        <v>270.0</v>
      </c>
      <c r="M795" s="1">
        <v>10.0</v>
      </c>
      <c r="N795" s="3" t="str">
        <f>+44 341 601-3046</f>
        <v>#ERROR!</v>
      </c>
    </row>
    <row r="796">
      <c r="A796" s="1">
        <v>800.0</v>
      </c>
      <c r="B796" s="1">
        <v>1.2506945E7</v>
      </c>
      <c r="C796" s="1" t="s">
        <v>6</v>
      </c>
      <c r="D796" s="1" t="s">
        <v>2362</v>
      </c>
      <c r="E796" s="1" t="s">
        <v>2363</v>
      </c>
      <c r="F796" s="2">
        <v>20423.0</v>
      </c>
      <c r="H796" s="1" t="s">
        <v>2364</v>
      </c>
      <c r="I796" s="3" t="str">
        <f>+44 11 3194-0998</f>
        <v>#ERROR!</v>
      </c>
      <c r="J796" s="1" t="s">
        <v>730</v>
      </c>
      <c r="L796" s="1">
        <v>270.0</v>
      </c>
      <c r="M796" s="1">
        <v>10.0</v>
      </c>
      <c r="N796" s="3" t="str">
        <f>+44 11 3194-0998</f>
        <v>#ERROR!</v>
      </c>
    </row>
    <row r="797">
      <c r="A797" s="1">
        <v>801.0</v>
      </c>
      <c r="B797" s="1">
        <v>1.4469764E7</v>
      </c>
      <c r="C797" s="1" t="s">
        <v>6</v>
      </c>
      <c r="D797" s="1" t="s">
        <v>2365</v>
      </c>
      <c r="E797" s="1" t="s">
        <v>2366</v>
      </c>
      <c r="F797" s="2">
        <v>23588.0</v>
      </c>
      <c r="G797" s="1" t="s">
        <v>202</v>
      </c>
      <c r="H797" s="1" t="s">
        <v>2367</v>
      </c>
      <c r="I797" s="3" t="str">
        <f>+44 341 449-3643</f>
        <v>#ERROR!</v>
      </c>
      <c r="J797" s="1" t="s">
        <v>803</v>
      </c>
      <c r="L797" s="1">
        <v>270.0</v>
      </c>
      <c r="M797" s="1">
        <v>10.0</v>
      </c>
      <c r="N797" s="3" t="str">
        <f>+44 341 449-3643</f>
        <v>#ERROR!</v>
      </c>
    </row>
    <row r="798">
      <c r="A798" s="1">
        <v>802.0</v>
      </c>
      <c r="B798" s="1">
        <v>2.9219793E7</v>
      </c>
      <c r="C798" s="1" t="s">
        <v>6</v>
      </c>
      <c r="D798" s="1" t="s">
        <v>2368</v>
      </c>
      <c r="E798" s="1" t="s">
        <v>2369</v>
      </c>
      <c r="F798" s="2">
        <v>29736.0</v>
      </c>
      <c r="H798" s="1" t="s">
        <v>2370</v>
      </c>
      <c r="I798" s="3" t="str">
        <f>+44 341 646-3490</f>
        <v>#ERROR!</v>
      </c>
      <c r="J798" s="1" t="s">
        <v>2371</v>
      </c>
      <c r="L798" s="1">
        <v>270.0</v>
      </c>
      <c r="M798" s="1">
        <v>10.0</v>
      </c>
      <c r="N798" s="3" t="str">
        <f>+44 341 646-3490</f>
        <v>#ERROR!</v>
      </c>
    </row>
    <row r="799">
      <c r="A799" s="1">
        <v>803.0</v>
      </c>
      <c r="B799" s="1">
        <v>9138626.0</v>
      </c>
      <c r="C799" s="1" t="s">
        <v>7</v>
      </c>
      <c r="D799" s="1" t="s">
        <v>2372</v>
      </c>
      <c r="E799" s="1" t="s">
        <v>2373</v>
      </c>
      <c r="F799" s="2">
        <v>18807.0</v>
      </c>
      <c r="H799" s="1" t="s">
        <v>1419</v>
      </c>
      <c r="I799" s="3" t="str">
        <f>+44 341 384-1649</f>
        <v>#ERROR!</v>
      </c>
      <c r="J799" s="1" t="s">
        <v>602</v>
      </c>
      <c r="L799" s="1">
        <v>270.0</v>
      </c>
      <c r="M799" s="1">
        <v>10.0</v>
      </c>
      <c r="N799" s="3" t="str">
        <f>+44 341 384-1649</f>
        <v>#ERROR!</v>
      </c>
    </row>
    <row r="800">
      <c r="A800" s="1">
        <v>804.0</v>
      </c>
      <c r="B800" s="1">
        <v>3.3976605E7</v>
      </c>
      <c r="C800" s="1" t="s">
        <v>7</v>
      </c>
      <c r="D800" s="1" t="s">
        <v>1140</v>
      </c>
      <c r="E800" s="1" t="s">
        <v>2374</v>
      </c>
      <c r="F800" s="2">
        <v>32333.0</v>
      </c>
      <c r="H800" s="1" t="s">
        <v>1025</v>
      </c>
      <c r="I800" s="3" t="str">
        <f>+44 341 690-3649</f>
        <v>#ERROR!</v>
      </c>
      <c r="J800" s="1" t="s">
        <v>450</v>
      </c>
      <c r="L800" s="1">
        <v>286.0</v>
      </c>
      <c r="M800" s="1">
        <v>10.0</v>
      </c>
      <c r="N800" s="3" t="str">
        <f>+44 341 690-3649</f>
        <v>#ERROR!</v>
      </c>
    </row>
    <row r="801">
      <c r="A801" s="1">
        <v>805.0</v>
      </c>
      <c r="B801" s="1">
        <v>1.4279079E7</v>
      </c>
      <c r="C801" s="1" t="s">
        <v>7</v>
      </c>
      <c r="D801" s="1" t="s">
        <v>2375</v>
      </c>
      <c r="E801" s="1" t="s">
        <v>2376</v>
      </c>
      <c r="F801" s="2">
        <v>21870.0</v>
      </c>
      <c r="H801" s="1" t="s">
        <v>307</v>
      </c>
      <c r="I801" s="3" t="str">
        <f>+44 341 494-3909</f>
        <v>#ERROR!</v>
      </c>
      <c r="J801" s="1" t="s">
        <v>195</v>
      </c>
      <c r="L801" s="1">
        <v>270.0</v>
      </c>
      <c r="M801" s="1">
        <v>10.0</v>
      </c>
      <c r="N801" s="3" t="str">
        <f>+44 341 494-3909</f>
        <v>#ERROR!</v>
      </c>
    </row>
    <row r="802">
      <c r="A802" s="1">
        <v>806.0</v>
      </c>
      <c r="B802" s="1">
        <v>2.0419372E7</v>
      </c>
      <c r="C802" s="1" t="s">
        <v>7</v>
      </c>
      <c r="D802" s="1" t="s">
        <v>314</v>
      </c>
      <c r="E802" s="1" t="s">
        <v>2377</v>
      </c>
      <c r="F802" s="2">
        <v>25057.0</v>
      </c>
      <c r="H802" s="1" t="s">
        <v>2378</v>
      </c>
      <c r="I802" s="3" t="str">
        <f>+44 341 661-3943</f>
        <v>#ERROR!</v>
      </c>
      <c r="J802" s="1" t="s">
        <v>221</v>
      </c>
      <c r="L802" s="1">
        <v>270.0</v>
      </c>
      <c r="M802" s="1">
        <v>10.0</v>
      </c>
      <c r="N802" s="3" t="str">
        <f>+44 341 661-3943</f>
        <v>#ERROR!</v>
      </c>
    </row>
    <row r="803">
      <c r="A803" s="1">
        <v>807.0</v>
      </c>
      <c r="B803" s="1">
        <v>2.3756604E7</v>
      </c>
      <c r="C803" s="1" t="s">
        <v>6</v>
      </c>
      <c r="D803" s="1" t="s">
        <v>2379</v>
      </c>
      <c r="E803" s="1" t="s">
        <v>2380</v>
      </c>
      <c r="F803" s="2">
        <v>27352.0</v>
      </c>
      <c r="H803" s="1" t="s">
        <v>1035</v>
      </c>
      <c r="I803" s="3" t="str">
        <f>+44 341 349-8034</f>
        <v>#ERROR!</v>
      </c>
      <c r="J803" s="1" t="s">
        <v>2381</v>
      </c>
      <c r="L803" s="1">
        <v>270.0</v>
      </c>
      <c r="M803" s="1">
        <v>10.0</v>
      </c>
      <c r="N803" s="3" t="str">
        <f>+44 341 349-8034</f>
        <v>#ERROR!</v>
      </c>
    </row>
    <row r="804">
      <c r="A804" s="1">
        <v>808.0</v>
      </c>
      <c r="B804" s="1">
        <v>2.1078329E7</v>
      </c>
      <c r="C804" s="1" t="s">
        <v>6</v>
      </c>
      <c r="D804" s="1" t="s">
        <v>646</v>
      </c>
      <c r="E804" s="1" t="s">
        <v>2382</v>
      </c>
      <c r="F804" s="2">
        <v>25282.0</v>
      </c>
      <c r="G804" s="1" t="s">
        <v>134</v>
      </c>
      <c r="H804" s="1" t="s">
        <v>2383</v>
      </c>
      <c r="I804" s="3" t="str">
        <f>+44 341 694-0933</f>
        <v>#ERROR!</v>
      </c>
      <c r="J804" s="1" t="s">
        <v>478</v>
      </c>
      <c r="L804" s="1">
        <v>270.0</v>
      </c>
      <c r="M804" s="1">
        <v>10.0</v>
      </c>
      <c r="N804" s="3" t="str">
        <f>+44 341 694-0933</f>
        <v>#ERROR!</v>
      </c>
    </row>
    <row r="805">
      <c r="A805" s="1">
        <v>809.0</v>
      </c>
      <c r="B805" s="1">
        <v>3.2940362E7</v>
      </c>
      <c r="C805" s="1" t="s">
        <v>6</v>
      </c>
      <c r="D805" s="1" t="s">
        <v>800</v>
      </c>
      <c r="E805" s="1" t="s">
        <v>2384</v>
      </c>
      <c r="F805" s="2">
        <v>31598.0</v>
      </c>
      <c r="G805" s="1" t="s">
        <v>2113</v>
      </c>
      <c r="H805" s="1" t="s">
        <v>2385</v>
      </c>
      <c r="I805" s="3" t="str">
        <f>+44 341 304-6346</f>
        <v>#ERROR!</v>
      </c>
      <c r="J805" s="1" t="s">
        <v>1113</v>
      </c>
      <c r="L805" s="1">
        <v>270.0</v>
      </c>
      <c r="M805" s="1">
        <v>10.0</v>
      </c>
      <c r="N805" s="3" t="str">
        <f>+44 341 304-6346</f>
        <v>#ERROR!</v>
      </c>
    </row>
    <row r="806">
      <c r="A806" s="1">
        <v>810.0</v>
      </c>
      <c r="B806" s="1">
        <v>3.0864322E7</v>
      </c>
      <c r="C806" s="1" t="s">
        <v>6</v>
      </c>
      <c r="D806" s="1" t="s">
        <v>673</v>
      </c>
      <c r="E806" s="1" t="s">
        <v>2386</v>
      </c>
      <c r="F806" s="2">
        <v>30754.0</v>
      </c>
      <c r="H806" s="1" t="s">
        <v>2387</v>
      </c>
      <c r="I806" s="3" t="str">
        <f>+44 341 414-4903</f>
        <v>#ERROR!</v>
      </c>
      <c r="J806" s="1" t="s">
        <v>199</v>
      </c>
      <c r="L806" s="1">
        <v>270.0</v>
      </c>
      <c r="M806" s="1">
        <v>10.0</v>
      </c>
      <c r="N806" s="3" t="str">
        <f>+44 341 414-4903</f>
        <v>#ERROR!</v>
      </c>
    </row>
    <row r="807">
      <c r="A807" s="1">
        <v>811.0</v>
      </c>
      <c r="B807" s="1">
        <v>2.3545264E7</v>
      </c>
      <c r="C807" s="1" t="s">
        <v>7</v>
      </c>
      <c r="D807" s="1" t="s">
        <v>571</v>
      </c>
      <c r="E807" s="1" t="s">
        <v>2388</v>
      </c>
      <c r="F807" s="2">
        <v>26867.0</v>
      </c>
      <c r="H807" s="1" t="s">
        <v>2389</v>
      </c>
      <c r="I807" s="3" t="str">
        <f>+44 341 604-9308</f>
        <v>#ERROR!</v>
      </c>
      <c r="J807" s="1" t="s">
        <v>293</v>
      </c>
      <c r="L807" s="1">
        <v>270.0</v>
      </c>
      <c r="M807" s="1">
        <v>10.0</v>
      </c>
      <c r="N807" s="3" t="str">
        <f>+44 341 604-9308</f>
        <v>#ERROR!</v>
      </c>
    </row>
    <row r="808">
      <c r="A808" s="1">
        <v>812.0</v>
      </c>
      <c r="B808" s="1">
        <v>2.6083432E7</v>
      </c>
      <c r="C808" s="1" t="s">
        <v>6</v>
      </c>
      <c r="D808" s="1" t="s">
        <v>428</v>
      </c>
      <c r="E808" s="1" t="s">
        <v>2390</v>
      </c>
      <c r="F808" s="2">
        <v>28250.0</v>
      </c>
      <c r="G808" s="1" t="s">
        <v>202</v>
      </c>
      <c r="H808" s="1" t="s">
        <v>2391</v>
      </c>
      <c r="I808" s="3" t="str">
        <f>+44 341 639-3860</f>
        <v>#ERROR!</v>
      </c>
      <c r="J808" s="1" t="s">
        <v>293</v>
      </c>
      <c r="L808" s="1">
        <v>270.0</v>
      </c>
      <c r="M808" s="1">
        <v>10.0</v>
      </c>
      <c r="N808" s="3" t="str">
        <f>+44 341 639-3860</f>
        <v>#ERROR!</v>
      </c>
    </row>
    <row r="809">
      <c r="A809" s="1">
        <v>813.0</v>
      </c>
      <c r="B809" s="1">
        <v>1.4242435E7</v>
      </c>
      <c r="C809" s="1" t="s">
        <v>6</v>
      </c>
      <c r="D809" s="1" t="s">
        <v>2392</v>
      </c>
      <c r="E809" s="1" t="s">
        <v>2393</v>
      </c>
      <c r="F809" s="2">
        <v>21906.0</v>
      </c>
      <c r="H809" s="1" t="s">
        <v>2394</v>
      </c>
      <c r="I809" s="3" t="str">
        <f>+44 341 303-3013</f>
        <v>#ERROR!</v>
      </c>
      <c r="J809" s="1" t="s">
        <v>466</v>
      </c>
      <c r="L809" s="1">
        <v>270.0</v>
      </c>
      <c r="M809" s="1">
        <v>10.0</v>
      </c>
      <c r="N809" s="3" t="str">
        <f>+44 341 303-3013</f>
        <v>#ERROR!</v>
      </c>
    </row>
    <row r="810">
      <c r="A810" s="1">
        <v>814.0</v>
      </c>
      <c r="B810" s="1">
        <v>2.8643384E7</v>
      </c>
      <c r="C810" s="1" t="s">
        <v>7</v>
      </c>
      <c r="D810" s="1" t="s">
        <v>127</v>
      </c>
      <c r="E810" s="1" t="s">
        <v>2395</v>
      </c>
      <c r="F810" s="2">
        <v>29672.0</v>
      </c>
      <c r="H810" s="1" t="s">
        <v>2396</v>
      </c>
      <c r="I810" s="3" t="str">
        <f>+44 341 600-3996</f>
        <v>#ERROR!</v>
      </c>
      <c r="J810" s="1" t="s">
        <v>163</v>
      </c>
      <c r="L810" s="1">
        <v>270.0</v>
      </c>
      <c r="M810" s="1">
        <v>10.0</v>
      </c>
      <c r="N810" s="3" t="str">
        <f>+44 341 600-3996</f>
        <v>#ERROR!</v>
      </c>
    </row>
    <row r="811">
      <c r="A811" s="1">
        <v>815.0</v>
      </c>
      <c r="B811" s="1">
        <v>2.4863656E7</v>
      </c>
      <c r="C811" s="1" t="s">
        <v>7</v>
      </c>
      <c r="D811" s="1" t="s">
        <v>2397</v>
      </c>
      <c r="E811" s="1" t="s">
        <v>2398</v>
      </c>
      <c r="F811" s="2">
        <v>28637.0</v>
      </c>
      <c r="H811" s="1" t="s">
        <v>2399</v>
      </c>
      <c r="I811" s="3" t="str">
        <f>+44 341 334-3166</f>
        <v>#ERROR!</v>
      </c>
      <c r="J811" s="1" t="s">
        <v>168</v>
      </c>
      <c r="L811" s="1">
        <v>270.0</v>
      </c>
      <c r="M811" s="1">
        <v>10.0</v>
      </c>
      <c r="N811" s="3" t="str">
        <f>+44 341 334-3166</f>
        <v>#ERROR!</v>
      </c>
    </row>
    <row r="812">
      <c r="A812" s="1">
        <v>816.0</v>
      </c>
      <c r="B812" s="1">
        <v>3.0107756E7</v>
      </c>
      <c r="C812" s="1" t="s">
        <v>6</v>
      </c>
      <c r="D812" s="1" t="s">
        <v>2400</v>
      </c>
      <c r="E812" s="1" t="s">
        <v>1073</v>
      </c>
      <c r="F812" s="2">
        <v>30289.0</v>
      </c>
      <c r="G812" s="1" t="s">
        <v>2401</v>
      </c>
      <c r="H812" s="1" t="s">
        <v>764</v>
      </c>
      <c r="I812" s="3" t="str">
        <f>+44 336 434-9399</f>
        <v>#ERROR!</v>
      </c>
      <c r="J812" s="1" t="s">
        <v>237</v>
      </c>
      <c r="L812" s="1">
        <v>229.0</v>
      </c>
      <c r="M812" s="1">
        <v>10.0</v>
      </c>
      <c r="N812" s="3" t="str">
        <f>+44 336 434-9399</f>
        <v>#ERROR!</v>
      </c>
    </row>
    <row r="813">
      <c r="A813" s="1">
        <v>817.0</v>
      </c>
      <c r="B813" s="1">
        <v>3.5643393E7</v>
      </c>
      <c r="C813" s="1" t="s">
        <v>6</v>
      </c>
      <c r="D813" s="1" t="s">
        <v>2402</v>
      </c>
      <c r="E813" s="1" t="s">
        <v>2403</v>
      </c>
      <c r="F813" s="2">
        <v>33060.0</v>
      </c>
      <c r="G813" s="1" t="s">
        <v>2404</v>
      </c>
      <c r="H813" s="1" t="s">
        <v>514</v>
      </c>
      <c r="I813" s="3" t="str">
        <f>+44 3400 66-0616</f>
        <v>#ERROR!</v>
      </c>
      <c r="J813" s="1" t="s">
        <v>575</v>
      </c>
      <c r="L813" s="1">
        <v>229.0</v>
      </c>
      <c r="M813" s="1">
        <v>10.0</v>
      </c>
      <c r="N813" s="3" t="str">
        <f>+44 3400 66-0616</f>
        <v>#ERROR!</v>
      </c>
    </row>
    <row r="814">
      <c r="A814" s="1">
        <v>818.0</v>
      </c>
      <c r="B814" s="1">
        <v>2.9687643E7</v>
      </c>
      <c r="C814" s="1" t="s">
        <v>7</v>
      </c>
      <c r="D814" s="1" t="s">
        <v>514</v>
      </c>
      <c r="E814" s="1" t="s">
        <v>200</v>
      </c>
      <c r="F814" s="2">
        <v>30075.0</v>
      </c>
      <c r="G814" s="1" t="s">
        <v>1591</v>
      </c>
      <c r="H814" s="1" t="s">
        <v>514</v>
      </c>
      <c r="I814" s="3" t="str">
        <f>+44 11 6139-3401</f>
        <v>#ERROR!</v>
      </c>
      <c r="J814" s="1" t="s">
        <v>450</v>
      </c>
      <c r="L814" s="1">
        <v>270.0</v>
      </c>
      <c r="M814" s="1">
        <v>10.0</v>
      </c>
      <c r="N814" s="3" t="str">
        <f>+44 11 6139-3401</f>
        <v>#ERROR!</v>
      </c>
    </row>
    <row r="815">
      <c r="A815" s="1">
        <v>819.0</v>
      </c>
      <c r="B815" s="1">
        <v>4.1687775E7</v>
      </c>
      <c r="C815" s="1" t="s">
        <v>7</v>
      </c>
      <c r="D815" s="1" t="s">
        <v>2405</v>
      </c>
      <c r="E815" s="1" t="s">
        <v>1248</v>
      </c>
      <c r="F815" s="2">
        <v>35968.0</v>
      </c>
      <c r="H815" s="1" t="s">
        <v>2406</v>
      </c>
      <c r="I815" s="3" t="str">
        <f>+44 3491 69-3963</f>
        <v>#ERROR!</v>
      </c>
      <c r="J815" s="1" t="s">
        <v>461</v>
      </c>
      <c r="L815" s="1">
        <v>270.0</v>
      </c>
      <c r="M815" s="1">
        <v>10.0</v>
      </c>
      <c r="N815" s="3" t="str">
        <f>+44 3491 69-3963</f>
        <v>#ERROR!</v>
      </c>
    </row>
    <row r="816">
      <c r="A816" s="1">
        <v>820.0</v>
      </c>
      <c r="B816" s="1">
        <v>4.3399506E7</v>
      </c>
      <c r="C816" s="1" t="s">
        <v>7</v>
      </c>
      <c r="D816" s="1" t="s">
        <v>2407</v>
      </c>
      <c r="E816" s="1" t="s">
        <v>2408</v>
      </c>
      <c r="F816" s="2">
        <v>37002.0</v>
      </c>
      <c r="G816" s="1" t="s">
        <v>202</v>
      </c>
      <c r="H816" s="1" t="s">
        <v>2409</v>
      </c>
      <c r="I816" s="3" t="str">
        <f>+44 3491 33-3146</f>
        <v>#ERROR!</v>
      </c>
      <c r="J816" s="1" t="s">
        <v>720</v>
      </c>
      <c r="L816" s="1">
        <v>346.0</v>
      </c>
      <c r="M816" s="1">
        <v>10.0</v>
      </c>
      <c r="N816" s="3" t="str">
        <f>+44 3491 33-3146</f>
        <v>#ERROR!</v>
      </c>
    </row>
    <row r="817">
      <c r="A817" s="1">
        <v>821.0</v>
      </c>
      <c r="B817" s="1">
        <v>1.1949644E7</v>
      </c>
      <c r="C817" s="1" t="s">
        <v>6</v>
      </c>
      <c r="D817" s="1" t="s">
        <v>2330</v>
      </c>
      <c r="E817" s="1" t="s">
        <v>2410</v>
      </c>
      <c r="F817" s="2">
        <v>20153.0</v>
      </c>
      <c r="G817" s="1" t="s">
        <v>435</v>
      </c>
      <c r="H817" s="1" t="s">
        <v>2411</v>
      </c>
      <c r="I817" s="3" t="str">
        <f>+44 341 331-4138</f>
        <v>#ERROR!</v>
      </c>
      <c r="J817" s="1" t="s">
        <v>1164</v>
      </c>
      <c r="L817" s="1">
        <v>270.0</v>
      </c>
      <c r="M817" s="1">
        <v>10.0</v>
      </c>
      <c r="N817" s="3" t="str">
        <f>+44 341 331-4138</f>
        <v>#ERROR!</v>
      </c>
    </row>
    <row r="818">
      <c r="A818" s="1">
        <v>822.0</v>
      </c>
      <c r="B818" s="1">
        <v>1.8358678E7</v>
      </c>
      <c r="C818" s="1" t="s">
        <v>7</v>
      </c>
      <c r="D818" s="1" t="s">
        <v>1120</v>
      </c>
      <c r="E818" s="1" t="s">
        <v>2412</v>
      </c>
      <c r="F818" s="2">
        <v>24681.0</v>
      </c>
      <c r="G818" s="1" t="s">
        <v>1848</v>
      </c>
      <c r="H818" s="1" t="s">
        <v>2413</v>
      </c>
      <c r="I818" s="3" t="str">
        <f>+44 341 433-8841</f>
        <v>#ERROR!</v>
      </c>
      <c r="J818" s="1" t="s">
        <v>183</v>
      </c>
      <c r="L818" s="1">
        <v>270.0</v>
      </c>
      <c r="M818" s="1">
        <v>10.0</v>
      </c>
      <c r="N818" s="3" t="str">
        <f>+44 341 433-8841</f>
        <v>#ERROR!</v>
      </c>
    </row>
    <row r="819">
      <c r="A819" s="1">
        <v>823.0</v>
      </c>
      <c r="B819" s="1">
        <v>2.641312E7</v>
      </c>
      <c r="C819" s="1" t="s">
        <v>6</v>
      </c>
      <c r="D819" s="1" t="s">
        <v>2414</v>
      </c>
      <c r="E819" s="1" t="s">
        <v>2415</v>
      </c>
      <c r="F819" s="2">
        <v>28541.0</v>
      </c>
      <c r="H819" s="1" t="s">
        <v>267</v>
      </c>
      <c r="I819" s="3" t="str">
        <f>+44 341 499-6846</f>
        <v>#ERROR!</v>
      </c>
      <c r="J819" s="1" t="s">
        <v>2416</v>
      </c>
      <c r="L819" s="1">
        <v>270.0</v>
      </c>
      <c r="M819" s="1">
        <v>10.0</v>
      </c>
      <c r="N819" s="3" t="str">
        <f>+44 341 499-6846</f>
        <v>#ERROR!</v>
      </c>
    </row>
    <row r="820">
      <c r="A820" s="1">
        <v>824.0</v>
      </c>
      <c r="B820" s="1">
        <v>3.7841294E7</v>
      </c>
      <c r="C820" s="1" t="s">
        <v>7</v>
      </c>
      <c r="D820" s="1" t="s">
        <v>155</v>
      </c>
      <c r="E820" s="1" t="s">
        <v>2417</v>
      </c>
      <c r="F820" s="2">
        <v>34055.0</v>
      </c>
      <c r="G820" s="1" t="s">
        <v>202</v>
      </c>
      <c r="H820" s="1" t="s">
        <v>2418</v>
      </c>
      <c r="I820" s="3" t="str">
        <f>+44 341 483-0944</f>
        <v>#ERROR!</v>
      </c>
      <c r="J820" s="1" t="s">
        <v>202</v>
      </c>
      <c r="L820" s="1">
        <v>26443.0</v>
      </c>
      <c r="M820" s="1">
        <v>10.0</v>
      </c>
      <c r="N820" s="3" t="str">
        <f>+44 341 483-0944</f>
        <v>#ERROR!</v>
      </c>
    </row>
    <row r="821">
      <c r="A821" s="1">
        <v>825.0</v>
      </c>
      <c r="B821" s="1">
        <v>3.7833136E7</v>
      </c>
      <c r="C821" s="1" t="s">
        <v>7</v>
      </c>
      <c r="D821" s="1" t="s">
        <v>2419</v>
      </c>
      <c r="E821" s="1" t="s">
        <v>258</v>
      </c>
      <c r="F821" s="2">
        <v>34037.0</v>
      </c>
      <c r="H821" s="1" t="s">
        <v>2420</v>
      </c>
      <c r="I821" s="3" t="str">
        <f>+44 341 609-0693</f>
        <v>#ERROR!</v>
      </c>
      <c r="J821" s="1" t="s">
        <v>229</v>
      </c>
      <c r="L821" s="1">
        <v>270.0</v>
      </c>
      <c r="M821" s="1">
        <v>10.0</v>
      </c>
      <c r="N821" s="3" t="str">
        <f>+44 341 609-0693</f>
        <v>#ERROR!</v>
      </c>
    </row>
    <row r="822">
      <c r="A822" s="1">
        <v>826.0</v>
      </c>
      <c r="B822" s="1">
        <v>3.324387E7</v>
      </c>
      <c r="C822" s="1" t="s">
        <v>7</v>
      </c>
      <c r="D822" s="1" t="s">
        <v>2421</v>
      </c>
      <c r="E822" s="1" t="s">
        <v>2422</v>
      </c>
      <c r="F822" s="2">
        <v>31845.0</v>
      </c>
      <c r="H822" s="1" t="s">
        <v>2423</v>
      </c>
      <c r="I822" s="3" t="str">
        <f>+44 341 639-3660</f>
        <v>#ERROR!</v>
      </c>
      <c r="J822" s="1" t="s">
        <v>708</v>
      </c>
      <c r="L822" s="1">
        <v>270.0</v>
      </c>
      <c r="M822" s="1">
        <v>10.0</v>
      </c>
      <c r="N822" s="3" t="str">
        <f>+44 341 639-3660</f>
        <v>#ERROR!</v>
      </c>
    </row>
    <row r="823">
      <c r="A823" s="1">
        <v>827.0</v>
      </c>
      <c r="B823" s="1">
        <v>3.6415435E7</v>
      </c>
      <c r="C823" s="1" t="s">
        <v>6</v>
      </c>
      <c r="D823" s="1" t="s">
        <v>1417</v>
      </c>
      <c r="E823" s="1" t="s">
        <v>2424</v>
      </c>
      <c r="F823" s="2">
        <v>33317.0</v>
      </c>
      <c r="H823" s="1" t="s">
        <v>2425</v>
      </c>
      <c r="I823" s="3" t="str">
        <f>+44 341 941-0399</f>
        <v>#ERROR!</v>
      </c>
      <c r="J823" s="1" t="s">
        <v>290</v>
      </c>
      <c r="L823" s="1">
        <v>270.0</v>
      </c>
      <c r="M823" s="1">
        <v>10.0</v>
      </c>
      <c r="N823" s="3" t="str">
        <f>+44 341 941-0399</f>
        <v>#ERROR!</v>
      </c>
    </row>
    <row r="824">
      <c r="A824" s="1">
        <v>828.0</v>
      </c>
      <c r="B824" s="1">
        <v>2.8642738E7</v>
      </c>
      <c r="C824" s="1" t="s">
        <v>6</v>
      </c>
      <c r="D824" s="1" t="s">
        <v>2426</v>
      </c>
      <c r="E824" s="1" t="s">
        <v>2427</v>
      </c>
      <c r="F824" s="2">
        <v>29530.0</v>
      </c>
      <c r="H824" s="1" t="s">
        <v>2428</v>
      </c>
      <c r="I824" s="3" t="str">
        <f>+44 341 369-0963</f>
        <v>#ERROR!</v>
      </c>
      <c r="J824" s="1" t="s">
        <v>471</v>
      </c>
      <c r="L824" s="1">
        <v>270.0</v>
      </c>
      <c r="M824" s="1">
        <v>10.0</v>
      </c>
      <c r="N824" s="3" t="str">
        <f>+44 341 369-0963</f>
        <v>#ERROR!</v>
      </c>
    </row>
    <row r="825">
      <c r="A825" s="1">
        <v>829.0</v>
      </c>
      <c r="B825" s="1">
        <v>4.3346133E7</v>
      </c>
      <c r="C825" s="1" t="s">
        <v>7</v>
      </c>
      <c r="D825" s="1" t="s">
        <v>1794</v>
      </c>
      <c r="E825" s="1" t="s">
        <v>656</v>
      </c>
      <c r="F825" s="2">
        <v>36981.0</v>
      </c>
      <c r="H825" s="1" t="s">
        <v>2429</v>
      </c>
      <c r="I825" s="3" t="str">
        <f>+44 341 319-8963</f>
        <v>#ERROR!</v>
      </c>
      <c r="J825" s="1" t="s">
        <v>572</v>
      </c>
      <c r="L825" s="1">
        <v>270.0</v>
      </c>
      <c r="M825" s="1">
        <v>10.0</v>
      </c>
      <c r="N825" s="3" t="str">
        <f>+44 341 319-8963</f>
        <v>#ERROR!</v>
      </c>
    </row>
    <row r="826">
      <c r="A826" s="1">
        <v>830.0</v>
      </c>
      <c r="B826" s="1">
        <v>3.2018829E7</v>
      </c>
      <c r="C826" s="1" t="s">
        <v>6</v>
      </c>
      <c r="D826" s="1" t="s">
        <v>800</v>
      </c>
      <c r="E826" s="1" t="s">
        <v>2430</v>
      </c>
      <c r="F826" s="2">
        <v>31296.0</v>
      </c>
      <c r="H826" s="1" t="s">
        <v>155</v>
      </c>
      <c r="I826" s="3" t="str">
        <f>+44 341 633-3436</f>
        <v>#ERROR!</v>
      </c>
      <c r="J826" s="1" t="s">
        <v>864</v>
      </c>
      <c r="L826" s="1">
        <v>270.0</v>
      </c>
      <c r="M826" s="1">
        <v>10.0</v>
      </c>
      <c r="N826" s="3" t="str">
        <f>+44 341 633-3436</f>
        <v>#ERROR!</v>
      </c>
    </row>
    <row r="827">
      <c r="A827" s="1">
        <v>831.0</v>
      </c>
      <c r="B827" s="1">
        <v>2.8619018E7</v>
      </c>
      <c r="C827" s="1" t="s">
        <v>6</v>
      </c>
      <c r="D827" s="1" t="s">
        <v>920</v>
      </c>
      <c r="E827" s="1" t="s">
        <v>2293</v>
      </c>
      <c r="F827" s="2">
        <v>29805.0</v>
      </c>
      <c r="G827" s="1" t="s">
        <v>2431</v>
      </c>
      <c r="H827" s="1" t="s">
        <v>2432</v>
      </c>
      <c r="I827" s="3" t="str">
        <f>+44 341 490-6140</f>
        <v>#ERROR!</v>
      </c>
      <c r="J827" s="1" t="s">
        <v>2433</v>
      </c>
      <c r="L827" s="1">
        <v>270.0</v>
      </c>
      <c r="M827" s="1">
        <v>10.0</v>
      </c>
      <c r="N827" s="3" t="str">
        <f>+44 341 490-6140</f>
        <v>#ERROR!</v>
      </c>
    </row>
    <row r="828">
      <c r="A828" s="1">
        <v>832.0</v>
      </c>
      <c r="B828" s="1">
        <v>2.7587299E7</v>
      </c>
      <c r="C828" s="1" t="s">
        <v>6</v>
      </c>
      <c r="D828" s="1" t="s">
        <v>2434</v>
      </c>
      <c r="E828" s="1" t="s">
        <v>2435</v>
      </c>
      <c r="F828" s="2">
        <v>28907.0</v>
      </c>
      <c r="H828" s="1" t="s">
        <v>2436</v>
      </c>
      <c r="I828" s="3" t="str">
        <f>+44 341 310-6641</f>
        <v>#ERROR!</v>
      </c>
      <c r="J828" s="1" t="s">
        <v>1359</v>
      </c>
      <c r="L828" s="1">
        <v>251.0</v>
      </c>
      <c r="M828" s="1">
        <v>10.0</v>
      </c>
      <c r="N828" s="3" t="str">
        <f>+44 341 310-6641</f>
        <v>#ERROR!</v>
      </c>
    </row>
    <row r="829">
      <c r="A829" s="1">
        <v>833.0</v>
      </c>
      <c r="B829" s="1">
        <v>1.9184725E7</v>
      </c>
      <c r="C829" s="1" t="s">
        <v>7</v>
      </c>
      <c r="D829" s="1" t="s">
        <v>2437</v>
      </c>
      <c r="E829" s="1" t="s">
        <v>2438</v>
      </c>
      <c r="F829" s="2">
        <v>29115.0</v>
      </c>
      <c r="H829" s="1" t="s">
        <v>2368</v>
      </c>
      <c r="I829" s="3" t="str">
        <f>+44 341 400-8643</f>
        <v>#ERROR!</v>
      </c>
      <c r="J829" s="1" t="s">
        <v>864</v>
      </c>
      <c r="L829" s="1">
        <v>26511.0</v>
      </c>
      <c r="M829" s="1">
        <v>10.0</v>
      </c>
      <c r="N829" s="3" t="str">
        <f>+44 341 400-8643</f>
        <v>#ERROR!</v>
      </c>
    </row>
    <row r="830">
      <c r="A830" s="1">
        <v>834.0</v>
      </c>
      <c r="B830" s="1">
        <v>3.2277145E7</v>
      </c>
      <c r="C830" s="1" t="s">
        <v>7</v>
      </c>
      <c r="D830" s="1" t="s">
        <v>155</v>
      </c>
      <c r="E830" s="1" t="s">
        <v>2439</v>
      </c>
      <c r="F830" s="2">
        <v>31364.0</v>
      </c>
      <c r="H830" s="1" t="s">
        <v>2440</v>
      </c>
      <c r="I830" s="3" t="str">
        <f>+44 9 341 346-3384</f>
        <v>#ERROR!</v>
      </c>
      <c r="J830" s="1" t="s">
        <v>229</v>
      </c>
      <c r="L830" s="1">
        <v>270.0</v>
      </c>
      <c r="M830" s="1">
        <v>10.0</v>
      </c>
      <c r="N830" s="3" t="str">
        <f>+44 9 341 346-3384</f>
        <v>#ERROR!</v>
      </c>
    </row>
    <row r="831">
      <c r="A831" s="1">
        <v>835.0</v>
      </c>
      <c r="B831" s="1">
        <v>3.197571E7</v>
      </c>
      <c r="C831" s="1" t="s">
        <v>6</v>
      </c>
      <c r="D831" s="1" t="s">
        <v>2441</v>
      </c>
      <c r="E831" s="1" t="s">
        <v>2442</v>
      </c>
      <c r="F831" s="2">
        <v>31269.0</v>
      </c>
      <c r="G831" s="1" t="s">
        <v>326</v>
      </c>
      <c r="H831" s="1" t="s">
        <v>2443</v>
      </c>
      <c r="I831" s="3" t="str">
        <f>+44 336 430-9094</f>
        <v>#ERROR!</v>
      </c>
      <c r="J831" s="1" t="s">
        <v>328</v>
      </c>
      <c r="L831" s="1">
        <v>256.0</v>
      </c>
      <c r="M831" s="1">
        <v>10.0</v>
      </c>
      <c r="N831" s="3" t="str">
        <f>+44 336 430-9094</f>
        <v>#ERROR!</v>
      </c>
    </row>
    <row r="832">
      <c r="A832" s="1">
        <v>836.0</v>
      </c>
      <c r="B832" s="1">
        <v>2.2368374E7</v>
      </c>
      <c r="C832" s="1" t="s">
        <v>6</v>
      </c>
      <c r="D832" s="1" t="s">
        <v>1947</v>
      </c>
      <c r="E832" s="1" t="s">
        <v>46</v>
      </c>
      <c r="F832" s="2">
        <v>26116.0</v>
      </c>
      <c r="G832" s="1" t="s">
        <v>2444</v>
      </c>
      <c r="H832" s="1" t="s">
        <v>2445</v>
      </c>
      <c r="I832" s="3" t="str">
        <f>+44 3400 49-4434</f>
        <v>#ERROR!</v>
      </c>
      <c r="J832" s="1" t="s">
        <v>2446</v>
      </c>
      <c r="L832" s="1">
        <v>229.0</v>
      </c>
      <c r="M832" s="1">
        <v>10.0</v>
      </c>
      <c r="N832" s="3" t="str">
        <f>+44 3400 49-4434</f>
        <v>#ERROR!</v>
      </c>
    </row>
    <row r="833">
      <c r="A833" s="1">
        <v>837.0</v>
      </c>
      <c r="B833" s="1">
        <v>3.5778238E7</v>
      </c>
      <c r="C833" s="1" t="s">
        <v>7</v>
      </c>
      <c r="D833" s="1" t="s">
        <v>2447</v>
      </c>
      <c r="E833" s="1" t="s">
        <v>441</v>
      </c>
      <c r="F833" s="2">
        <v>33183.0</v>
      </c>
      <c r="H833" s="1" t="s">
        <v>209</v>
      </c>
      <c r="I833" s="3" t="str">
        <f>+44 341 330-4948</f>
        <v>#ERROR!</v>
      </c>
      <c r="J833" s="1" t="s">
        <v>229</v>
      </c>
      <c r="L833" s="1">
        <v>270.0</v>
      </c>
      <c r="M833" s="1">
        <v>10.0</v>
      </c>
      <c r="N833" s="3" t="str">
        <f>+44 341 330-4948</f>
        <v>#ERROR!</v>
      </c>
    </row>
    <row r="834">
      <c r="A834" s="1">
        <v>838.0</v>
      </c>
      <c r="B834" s="1">
        <v>2.3169077E7</v>
      </c>
      <c r="C834" s="1" t="s">
        <v>7</v>
      </c>
      <c r="D834" s="1" t="s">
        <v>2448</v>
      </c>
      <c r="E834" s="1" t="s">
        <v>2449</v>
      </c>
      <c r="F834" s="2">
        <v>26494.0</v>
      </c>
      <c r="H834" s="1" t="s">
        <v>2450</v>
      </c>
      <c r="I834" s="3" t="str">
        <f>+44 341 333-0880</f>
        <v>#ERROR!</v>
      </c>
      <c r="J834" s="1" t="s">
        <v>929</v>
      </c>
      <c r="L834" s="1">
        <v>270.0</v>
      </c>
      <c r="M834" s="1">
        <v>10.0</v>
      </c>
      <c r="N834" s="3" t="str">
        <f>+44 341 333-0880</f>
        <v>#ERROR!</v>
      </c>
    </row>
    <row r="835">
      <c r="A835" s="1">
        <v>839.0</v>
      </c>
      <c r="B835" s="1">
        <v>2.9826529E7</v>
      </c>
      <c r="C835" s="1" t="s">
        <v>7</v>
      </c>
      <c r="D835" s="1" t="s">
        <v>2451</v>
      </c>
      <c r="E835" s="1" t="s">
        <v>2452</v>
      </c>
      <c r="F835" s="2">
        <v>30238.0</v>
      </c>
      <c r="H835" s="1" t="s">
        <v>2453</v>
      </c>
      <c r="I835" s="3" t="str">
        <f>+44 341 694-3840</f>
        <v>#ERROR!</v>
      </c>
      <c r="J835" s="1" t="s">
        <v>2454</v>
      </c>
      <c r="L835" s="1">
        <v>270.0</v>
      </c>
      <c r="M835" s="1">
        <v>10.0</v>
      </c>
      <c r="N835" s="3" t="str">
        <f>+44 341 694-3840</f>
        <v>#ERROR!</v>
      </c>
    </row>
    <row r="836">
      <c r="A836" s="1">
        <v>840.0</v>
      </c>
      <c r="B836" s="1">
        <v>3.4311803E7</v>
      </c>
      <c r="C836" s="1" t="s">
        <v>7</v>
      </c>
      <c r="D836" s="1" t="s">
        <v>2455</v>
      </c>
      <c r="E836" s="1" t="s">
        <v>2456</v>
      </c>
      <c r="F836" s="2">
        <v>32428.0</v>
      </c>
      <c r="G836" s="1" t="s">
        <v>2457</v>
      </c>
      <c r="H836" s="1" t="s">
        <v>2458</v>
      </c>
      <c r="I836" s="3" t="str">
        <f>+44 341 394-1630</f>
        <v>#ERROR!</v>
      </c>
      <c r="J836" s="1" t="s">
        <v>277</v>
      </c>
      <c r="L836" s="1">
        <v>343.0</v>
      </c>
      <c r="M836" s="1">
        <v>10.0</v>
      </c>
      <c r="N836" s="3" t="str">
        <f>+44 341 394-1630</f>
        <v>#ERROR!</v>
      </c>
    </row>
    <row r="837">
      <c r="A837" s="1">
        <v>841.0</v>
      </c>
      <c r="B837" s="1">
        <v>3.5259815E7</v>
      </c>
      <c r="C837" s="1" t="s">
        <v>7</v>
      </c>
      <c r="D837" s="1" t="s">
        <v>2459</v>
      </c>
      <c r="E837" s="1" t="s">
        <v>822</v>
      </c>
      <c r="F837" s="2">
        <v>32764.0</v>
      </c>
      <c r="G837" s="1" t="s">
        <v>435</v>
      </c>
      <c r="H837" s="1" t="s">
        <v>2460</v>
      </c>
      <c r="I837" s="3" t="str">
        <f>+44 3403 43-9939</f>
        <v>#ERROR!</v>
      </c>
      <c r="J837" s="1" t="s">
        <v>2040</v>
      </c>
      <c r="L837" s="1">
        <v>351.0</v>
      </c>
      <c r="M837" s="1">
        <v>10.0</v>
      </c>
      <c r="N837" s="3" t="str">
        <f>+44 3403 43-9939</f>
        <v>#ERROR!</v>
      </c>
    </row>
    <row r="838">
      <c r="A838" s="1">
        <v>842.0</v>
      </c>
      <c r="B838" s="1">
        <v>3.3820001E7</v>
      </c>
      <c r="C838" s="1" t="s">
        <v>7</v>
      </c>
      <c r="D838" s="1" t="s">
        <v>863</v>
      </c>
      <c r="E838" s="1" t="s">
        <v>2461</v>
      </c>
      <c r="F838" s="2">
        <v>32118.0</v>
      </c>
      <c r="G838" s="1" t="s">
        <v>2462</v>
      </c>
      <c r="H838" s="1" t="s">
        <v>2463</v>
      </c>
      <c r="I838" s="3" t="str">
        <f>+44 341 369-3810</f>
        <v>#ERROR!</v>
      </c>
      <c r="J838" s="1" t="s">
        <v>229</v>
      </c>
      <c r="L838" s="1">
        <v>286.0</v>
      </c>
      <c r="M838" s="1">
        <v>10.0</v>
      </c>
      <c r="N838" s="3" t="str">
        <f>+44 341 369-3810</f>
        <v>#ERROR!</v>
      </c>
    </row>
    <row r="839">
      <c r="A839" s="1">
        <v>843.0</v>
      </c>
      <c r="B839" s="1">
        <v>3.6319988E7</v>
      </c>
      <c r="C839" s="1" t="s">
        <v>7</v>
      </c>
      <c r="D839" s="1" t="s">
        <v>273</v>
      </c>
      <c r="E839" s="1" t="s">
        <v>2464</v>
      </c>
      <c r="F839" s="2">
        <v>31497.0</v>
      </c>
      <c r="G839" s="1" t="s">
        <v>331</v>
      </c>
      <c r="H839" s="1" t="s">
        <v>2465</v>
      </c>
      <c r="I839" s="3" t="str">
        <f>+44 341 930-4904</f>
        <v>#ERROR!</v>
      </c>
      <c r="J839" s="1" t="s">
        <v>2466</v>
      </c>
      <c r="L839" s="1">
        <v>270.0</v>
      </c>
      <c r="M839" s="1">
        <v>10.0</v>
      </c>
      <c r="N839" s="3" t="str">
        <f>+44 341 930-4904</f>
        <v>#ERROR!</v>
      </c>
    </row>
    <row r="840">
      <c r="A840" s="1">
        <v>844.0</v>
      </c>
      <c r="B840" s="1">
        <v>3.3126568E7</v>
      </c>
      <c r="C840" s="1" t="s">
        <v>7</v>
      </c>
      <c r="D840" s="1" t="s">
        <v>2467</v>
      </c>
      <c r="E840" s="1" t="s">
        <v>534</v>
      </c>
      <c r="F840" s="2">
        <v>31785.0</v>
      </c>
      <c r="G840" s="1" t="s">
        <v>202</v>
      </c>
      <c r="H840" s="1">
        <v>3.415218024E9</v>
      </c>
      <c r="I840" s="3" t="str">
        <f>+44 341 431-8034</f>
        <v>#ERROR!</v>
      </c>
      <c r="J840" s="1" t="s">
        <v>730</v>
      </c>
      <c r="L840" s="1">
        <v>270.0</v>
      </c>
      <c r="M840" s="1">
        <v>10.0</v>
      </c>
      <c r="N840" s="3" t="str">
        <f>+44 341 431-8034</f>
        <v>#ERROR!</v>
      </c>
    </row>
    <row r="841">
      <c r="A841" s="1">
        <v>845.0</v>
      </c>
      <c r="B841" s="1">
        <v>2.3825736E7</v>
      </c>
      <c r="C841" s="1" t="s">
        <v>7</v>
      </c>
      <c r="D841" s="1" t="s">
        <v>1239</v>
      </c>
      <c r="E841" s="1" t="s">
        <v>2468</v>
      </c>
      <c r="F841" s="2">
        <v>27011.0</v>
      </c>
      <c r="H841" s="1" t="s">
        <v>1138</v>
      </c>
      <c r="I841" s="3" t="str">
        <f>+44 341 411-3946</f>
        <v>#ERROR!</v>
      </c>
      <c r="J841" s="1" t="s">
        <v>163</v>
      </c>
      <c r="L841" s="1">
        <v>270.0</v>
      </c>
      <c r="M841" s="1">
        <v>10.0</v>
      </c>
      <c r="N841" s="3" t="str">
        <f>+44 341 411-3946</f>
        <v>#ERROR!</v>
      </c>
    </row>
    <row r="842">
      <c r="A842" s="1">
        <v>846.0</v>
      </c>
      <c r="B842" s="1">
        <v>3.2563935E7</v>
      </c>
      <c r="C842" s="1" t="s">
        <v>6</v>
      </c>
      <c r="D842" s="1" t="s">
        <v>2469</v>
      </c>
      <c r="E842" s="1" t="s">
        <v>2470</v>
      </c>
      <c r="F842" s="2">
        <v>31527.0</v>
      </c>
      <c r="H842" s="1" t="s">
        <v>2471</v>
      </c>
      <c r="I842" s="3" t="str">
        <f>+44 341 346-9696</f>
        <v>#ERROR!</v>
      </c>
      <c r="J842" s="1" t="s">
        <v>178</v>
      </c>
      <c r="L842" s="1">
        <v>26511.0</v>
      </c>
      <c r="M842" s="1">
        <v>10.0</v>
      </c>
      <c r="N842" s="3" t="str">
        <f>+44 341 346-9696</f>
        <v>#ERROR!</v>
      </c>
    </row>
    <row r="843">
      <c r="A843" s="1">
        <v>847.0</v>
      </c>
      <c r="B843" s="1">
        <v>2.0687E7</v>
      </c>
      <c r="C843" s="1" t="s">
        <v>6</v>
      </c>
      <c r="D843" s="1" t="s">
        <v>545</v>
      </c>
      <c r="E843" s="1" t="s">
        <v>2472</v>
      </c>
      <c r="F843" s="2">
        <v>25301.0</v>
      </c>
      <c r="H843" s="1" t="s">
        <v>2473</v>
      </c>
      <c r="I843" s="3" t="str">
        <f>+44 341 404-9439</f>
        <v>#ERROR!</v>
      </c>
      <c r="J843" s="1" t="s">
        <v>2361</v>
      </c>
      <c r="L843" s="1">
        <v>270.0</v>
      </c>
      <c r="M843" s="1">
        <v>10.0</v>
      </c>
      <c r="N843" s="3" t="str">
        <f>+44 341 404-9439</f>
        <v>#ERROR!</v>
      </c>
    </row>
    <row r="844">
      <c r="A844" s="1">
        <v>848.0</v>
      </c>
      <c r="B844" s="1">
        <v>3.6141641E7</v>
      </c>
      <c r="C844" s="1" t="s">
        <v>6</v>
      </c>
      <c r="D844" s="1" t="s">
        <v>451</v>
      </c>
      <c r="E844" s="1" t="s">
        <v>2474</v>
      </c>
      <c r="F844" s="2">
        <v>33708.0</v>
      </c>
      <c r="H844" s="1" t="s">
        <v>2475</v>
      </c>
      <c r="I844" s="3" t="str">
        <f>+44 341 933-0401</f>
        <v>#ERROR!</v>
      </c>
      <c r="J844" s="1" t="s">
        <v>730</v>
      </c>
      <c r="L844" s="1">
        <v>270.0</v>
      </c>
      <c r="M844" s="1">
        <v>10.0</v>
      </c>
      <c r="N844" s="3" t="str">
        <f>+44 341 933-0401</f>
        <v>#ERROR!</v>
      </c>
    </row>
    <row r="845">
      <c r="A845" s="1">
        <v>849.0</v>
      </c>
      <c r="B845" s="1">
        <v>2.4854611E7</v>
      </c>
      <c r="C845" s="1" t="s">
        <v>6</v>
      </c>
      <c r="D845" s="1" t="s">
        <v>286</v>
      </c>
      <c r="E845" s="1" t="s">
        <v>2476</v>
      </c>
      <c r="F845" s="2">
        <v>27811.0</v>
      </c>
      <c r="H845" s="1" t="s">
        <v>2477</v>
      </c>
      <c r="I845" s="3" t="str">
        <f>+44 3493 40-4663</f>
        <v>#ERROR!</v>
      </c>
      <c r="J845" s="1" t="s">
        <v>450</v>
      </c>
      <c r="L845" s="1">
        <v>54260.0</v>
      </c>
      <c r="M845" s="1">
        <v>10.0</v>
      </c>
      <c r="N845" s="3" t="str">
        <f>+44 3493 40-4663</f>
        <v>#ERROR!</v>
      </c>
    </row>
    <row r="846">
      <c r="A846" s="1">
        <v>850.0</v>
      </c>
      <c r="B846" s="1">
        <v>3.0106782E7</v>
      </c>
      <c r="C846" s="1" t="s">
        <v>7</v>
      </c>
      <c r="D846" s="1" t="s">
        <v>1140</v>
      </c>
      <c r="E846" s="1" t="s">
        <v>2478</v>
      </c>
      <c r="F846" s="2">
        <v>30658.0</v>
      </c>
      <c r="H846" s="1" t="s">
        <v>549</v>
      </c>
      <c r="I846" s="3" t="str">
        <f>+44 341 663-4136</f>
        <v>#ERROR!</v>
      </c>
      <c r="J846" s="1" t="s">
        <v>450</v>
      </c>
      <c r="L846" s="1">
        <v>270.0</v>
      </c>
      <c r="M846" s="1">
        <v>10.0</v>
      </c>
      <c r="N846" s="3" t="str">
        <f>+44 341 663-4136</f>
        <v>#ERROR!</v>
      </c>
    </row>
    <row r="847">
      <c r="A847" s="1">
        <v>851.0</v>
      </c>
      <c r="B847" s="1">
        <v>1.2392554E7</v>
      </c>
      <c r="C847" s="1" t="s">
        <v>7</v>
      </c>
      <c r="D847" s="1" t="s">
        <v>2479</v>
      </c>
      <c r="E847" s="1" t="s">
        <v>2480</v>
      </c>
      <c r="F847" s="2">
        <v>21408.0</v>
      </c>
      <c r="H847" s="1" t="s">
        <v>2481</v>
      </c>
      <c r="I847" s="3" t="str">
        <f>+44 3493 44-4460</f>
        <v>#ERROR!</v>
      </c>
      <c r="J847" s="1" t="s">
        <v>2482</v>
      </c>
      <c r="L847" s="1">
        <v>246.0</v>
      </c>
      <c r="M847" s="1">
        <v>10.0</v>
      </c>
      <c r="N847" s="3" t="str">
        <f>+44 3493 44-4460</f>
        <v>#ERROR!</v>
      </c>
    </row>
    <row r="848">
      <c r="A848" s="1">
        <v>852.0</v>
      </c>
      <c r="B848" s="1">
        <v>3.5518947E7</v>
      </c>
      <c r="C848" s="1" t="s">
        <v>7</v>
      </c>
      <c r="D848" s="1" t="s">
        <v>2483</v>
      </c>
      <c r="E848" s="1" t="s">
        <v>2484</v>
      </c>
      <c r="F848" s="2">
        <v>33064.0</v>
      </c>
      <c r="H848" s="1" t="s">
        <v>2485</v>
      </c>
      <c r="I848" s="3" t="str">
        <f>+44 343 444-1804</f>
        <v>#ERROR!</v>
      </c>
      <c r="J848" s="1" t="s">
        <v>2486</v>
      </c>
      <c r="L848" s="1">
        <v>53970.0</v>
      </c>
      <c r="M848" s="1">
        <v>10.0</v>
      </c>
      <c r="N848" s="3" t="str">
        <f>+44 343 444-1804</f>
        <v>#ERROR!</v>
      </c>
    </row>
    <row r="849">
      <c r="A849" s="1">
        <v>853.0</v>
      </c>
      <c r="B849" s="1">
        <v>1.8379077E7</v>
      </c>
      <c r="C849" s="1" t="s">
        <v>7</v>
      </c>
      <c r="D849" s="1" t="s">
        <v>230</v>
      </c>
      <c r="E849" s="1" t="s">
        <v>2487</v>
      </c>
      <c r="F849" s="2">
        <v>24540.0</v>
      </c>
      <c r="G849" s="1" t="s">
        <v>2488</v>
      </c>
      <c r="H849" s="1" t="s">
        <v>2489</v>
      </c>
      <c r="I849" s="3" t="str">
        <f>+44 341 488-4414</f>
        <v>#ERROR!</v>
      </c>
      <c r="J849" s="1" t="s">
        <v>270</v>
      </c>
      <c r="L849" s="1">
        <v>270.0</v>
      </c>
      <c r="M849" s="1">
        <v>10.0</v>
      </c>
      <c r="N849" s="3" t="str">
        <f>+44 341 488-4414</f>
        <v>#ERROR!</v>
      </c>
    </row>
    <row r="850">
      <c r="A850" s="1">
        <v>854.0</v>
      </c>
      <c r="B850" s="1">
        <v>2.7570329E7</v>
      </c>
      <c r="C850" s="1" t="s">
        <v>7</v>
      </c>
      <c r="D850" s="1" t="s">
        <v>2490</v>
      </c>
      <c r="E850" s="1" t="s">
        <v>2491</v>
      </c>
      <c r="F850" s="2">
        <v>28877.0</v>
      </c>
      <c r="H850" s="1" t="s">
        <v>433</v>
      </c>
      <c r="I850" s="3" t="str">
        <f>+44 3464 69-1634</f>
        <v>#ERROR!</v>
      </c>
      <c r="J850" s="1" t="s">
        <v>654</v>
      </c>
      <c r="L850" s="1">
        <v>53970.0</v>
      </c>
      <c r="M850" s="1">
        <v>10.0</v>
      </c>
      <c r="N850" s="3" t="str">
        <f>+44 3464 69-1634</f>
        <v>#ERROR!</v>
      </c>
    </row>
    <row r="851">
      <c r="A851" s="1">
        <v>855.0</v>
      </c>
      <c r="B851" s="1">
        <v>3.4208781E7</v>
      </c>
      <c r="C851" s="1" t="s">
        <v>7</v>
      </c>
      <c r="D851" s="1" t="s">
        <v>2492</v>
      </c>
      <c r="E851" s="1" t="s">
        <v>2493</v>
      </c>
      <c r="F851" s="2">
        <v>32513.0</v>
      </c>
      <c r="G851" s="1" t="s">
        <v>139</v>
      </c>
      <c r="H851" s="1" t="s">
        <v>2494</v>
      </c>
      <c r="I851" s="3" t="str">
        <f>+44 341 644-0603</f>
        <v>#ERROR!</v>
      </c>
      <c r="J851" s="1" t="s">
        <v>1216</v>
      </c>
      <c r="L851" s="1">
        <v>270.0</v>
      </c>
      <c r="M851" s="1">
        <v>10.0</v>
      </c>
      <c r="N851" s="3" t="str">
        <f>+44 341 644-0603</f>
        <v>#ERROR!</v>
      </c>
    </row>
    <row r="852">
      <c r="A852" s="1">
        <v>856.0</v>
      </c>
      <c r="B852" s="1">
        <v>2.8490049E7</v>
      </c>
      <c r="C852" s="1" t="s">
        <v>7</v>
      </c>
      <c r="D852" s="1" t="s">
        <v>651</v>
      </c>
      <c r="E852" s="1" t="s">
        <v>120</v>
      </c>
      <c r="F852" s="2">
        <v>29250.0</v>
      </c>
      <c r="H852" s="1" t="s">
        <v>536</v>
      </c>
      <c r="I852" s="3" t="str">
        <f>+44 341 463-9984</f>
        <v>#ERROR!</v>
      </c>
      <c r="J852" s="1" t="s">
        <v>293</v>
      </c>
      <c r="L852" s="1">
        <v>270.0</v>
      </c>
      <c r="M852" s="1">
        <v>10.0</v>
      </c>
      <c r="N852" s="3" t="str">
        <f>+44 341 463-9984</f>
        <v>#ERROR!</v>
      </c>
    </row>
    <row r="853">
      <c r="A853" s="1">
        <v>857.0</v>
      </c>
      <c r="B853" s="1">
        <v>2.8788065E7</v>
      </c>
      <c r="C853" s="1" t="s">
        <v>6</v>
      </c>
      <c r="D853" s="1" t="s">
        <v>2402</v>
      </c>
      <c r="E853" s="1" t="s">
        <v>540</v>
      </c>
      <c r="F853" s="2">
        <v>29880.0</v>
      </c>
      <c r="H853" s="1" t="s">
        <v>224</v>
      </c>
      <c r="I853" s="3" t="str">
        <f>+44 341 338-4099</f>
        <v>#ERROR!</v>
      </c>
      <c r="J853" s="1" t="s">
        <v>237</v>
      </c>
      <c r="L853" s="1">
        <v>270.0</v>
      </c>
      <c r="M853" s="1">
        <v>10.0</v>
      </c>
      <c r="N853" s="3" t="str">
        <f>+44 341 338-4099</f>
        <v>#ERROR!</v>
      </c>
    </row>
    <row r="854">
      <c r="A854" s="1">
        <v>858.0</v>
      </c>
      <c r="B854" s="1">
        <v>2.157091E7</v>
      </c>
      <c r="C854" s="1" t="s">
        <v>7</v>
      </c>
      <c r="D854" s="1" t="s">
        <v>1120</v>
      </c>
      <c r="E854" s="1" t="s">
        <v>2495</v>
      </c>
      <c r="F854" s="2">
        <v>25659.0</v>
      </c>
      <c r="G854" s="1" t="s">
        <v>431</v>
      </c>
      <c r="H854" s="1" t="s">
        <v>2496</v>
      </c>
      <c r="I854" s="3" t="str">
        <f>+44 341 334-0431</f>
        <v>#ERROR!</v>
      </c>
      <c r="J854" s="1" t="s">
        <v>237</v>
      </c>
      <c r="L854" s="1">
        <v>270.0</v>
      </c>
      <c r="M854" s="1">
        <v>10.0</v>
      </c>
      <c r="N854" s="3" t="str">
        <f>+44 341 334-0431</f>
        <v>#ERROR!</v>
      </c>
    </row>
    <row r="855">
      <c r="A855" s="1">
        <v>859.0</v>
      </c>
      <c r="B855" s="1">
        <v>2.4731478E7</v>
      </c>
      <c r="C855" s="1" t="s">
        <v>6</v>
      </c>
      <c r="D855" s="1" t="s">
        <v>2497</v>
      </c>
      <c r="E855" s="1" t="s">
        <v>2498</v>
      </c>
      <c r="F855" s="2">
        <v>27622.0</v>
      </c>
      <c r="H855" s="1" t="s">
        <v>2499</v>
      </c>
      <c r="I855" s="3" t="str">
        <f>+44 341 639-9946</f>
        <v>#ERROR!</v>
      </c>
      <c r="J855" s="1" t="s">
        <v>1213</v>
      </c>
      <c r="L855" s="1">
        <v>270.0</v>
      </c>
      <c r="M855" s="1">
        <v>10.0</v>
      </c>
      <c r="N855" s="3" t="str">
        <f>+44 341 639-9946</f>
        <v>#ERROR!</v>
      </c>
    </row>
    <row r="856">
      <c r="A856" s="1">
        <v>860.0</v>
      </c>
      <c r="B856" s="1">
        <v>2.2134742E7</v>
      </c>
      <c r="C856" s="1" t="s">
        <v>7</v>
      </c>
      <c r="D856" s="1" t="s">
        <v>2500</v>
      </c>
      <c r="E856" s="1" t="s">
        <v>2501</v>
      </c>
      <c r="F856" s="2">
        <v>26063.0</v>
      </c>
      <c r="G856" s="1" t="s">
        <v>2502</v>
      </c>
      <c r="H856" s="1" t="s">
        <v>2503</v>
      </c>
      <c r="I856" s="3" t="str">
        <f>+44 341 403-0899</f>
        <v>#ERROR!</v>
      </c>
      <c r="J856" s="1" t="s">
        <v>290</v>
      </c>
      <c r="L856" s="1">
        <v>26511.0</v>
      </c>
      <c r="M856" s="1">
        <v>10.0</v>
      </c>
      <c r="N856" s="3" t="str">
        <f>+44 341 403-0899</f>
        <v>#ERROR!</v>
      </c>
    </row>
    <row r="857">
      <c r="A857" s="1">
        <v>861.0</v>
      </c>
      <c r="B857" s="1">
        <v>3.0559391E7</v>
      </c>
      <c r="C857" s="1" t="s">
        <v>7</v>
      </c>
      <c r="D857" s="1" t="s">
        <v>2504</v>
      </c>
      <c r="E857" s="1" t="s">
        <v>2505</v>
      </c>
      <c r="F857" s="2">
        <v>30534.0</v>
      </c>
      <c r="H857" s="1" t="s">
        <v>209</v>
      </c>
      <c r="I857" s="3" t="str">
        <f>+44 341 466-8899</f>
        <v>#ERROR!</v>
      </c>
      <c r="J857" s="1" t="s">
        <v>221</v>
      </c>
      <c r="L857" s="1">
        <v>270.0</v>
      </c>
      <c r="M857" s="1">
        <v>10.0</v>
      </c>
      <c r="N857" s="3" t="str">
        <f>+44 341 466-8899</f>
        <v>#ERROR!</v>
      </c>
    </row>
    <row r="858">
      <c r="A858" s="1">
        <v>862.0</v>
      </c>
      <c r="B858" s="1">
        <v>1.6586539E7</v>
      </c>
      <c r="C858" s="1" t="s">
        <v>7</v>
      </c>
      <c r="D858" s="1" t="s">
        <v>2506</v>
      </c>
      <c r="E858" s="1" t="s">
        <v>2507</v>
      </c>
      <c r="F858" s="2">
        <v>23101.0</v>
      </c>
      <c r="H858" s="1" t="s">
        <v>2508</v>
      </c>
      <c r="I858" s="3" t="str">
        <f>+44 341 616-6939</f>
        <v>#ERROR!</v>
      </c>
      <c r="J858" s="1" t="s">
        <v>2509</v>
      </c>
      <c r="L858" s="1">
        <v>270.0</v>
      </c>
      <c r="M858" s="1">
        <v>10.0</v>
      </c>
      <c r="N858" s="3" t="str">
        <f>+44 341 616-6939</f>
        <v>#ERROR!</v>
      </c>
    </row>
    <row r="859">
      <c r="A859" s="1">
        <v>863.0</v>
      </c>
      <c r="B859" s="1">
        <v>2.9928803E7</v>
      </c>
      <c r="C859" s="1" t="s">
        <v>7</v>
      </c>
      <c r="D859" s="1" t="s">
        <v>2510</v>
      </c>
      <c r="E859" s="1" t="s">
        <v>2511</v>
      </c>
      <c r="F859" s="2">
        <v>30301.0</v>
      </c>
      <c r="H859" s="1" t="s">
        <v>2510</v>
      </c>
      <c r="I859" s="3" t="str">
        <f>+44 341 391-8343</f>
        <v>#ERROR!</v>
      </c>
      <c r="J859" s="1" t="s">
        <v>466</v>
      </c>
      <c r="L859" s="1">
        <v>351.0</v>
      </c>
      <c r="M859" s="1">
        <v>10.0</v>
      </c>
      <c r="N859" s="3" t="str">
        <f>+44 341 391-8343</f>
        <v>#ERROR!</v>
      </c>
    </row>
    <row r="860">
      <c r="A860" s="1">
        <v>864.0</v>
      </c>
      <c r="B860" s="1">
        <v>2.077654E7</v>
      </c>
      <c r="C860" s="1" t="s">
        <v>7</v>
      </c>
      <c r="D860" s="1" t="s">
        <v>2512</v>
      </c>
      <c r="E860" s="1" t="s">
        <v>2513</v>
      </c>
      <c r="F860" s="2">
        <v>25135.0</v>
      </c>
      <c r="H860" s="1" t="s">
        <v>2514</v>
      </c>
      <c r="I860" s="3" t="str">
        <f>+44 3464 48-0484</f>
        <v>#ERROR!</v>
      </c>
      <c r="J860" s="1" t="s">
        <v>403</v>
      </c>
      <c r="L860" s="1">
        <v>343.0</v>
      </c>
      <c r="M860" s="1">
        <v>10.0</v>
      </c>
      <c r="N860" s="3" t="str">
        <f>+44 3464 48-0484</f>
        <v>#ERROR!</v>
      </c>
    </row>
    <row r="861">
      <c r="A861" s="1">
        <v>865.0</v>
      </c>
      <c r="B861" s="1">
        <v>2.2993307E7</v>
      </c>
      <c r="C861" s="1" t="s">
        <v>7</v>
      </c>
      <c r="D861" s="1" t="s">
        <v>1695</v>
      </c>
      <c r="E861" s="1" t="s">
        <v>1862</v>
      </c>
      <c r="F861" s="2">
        <v>26352.0</v>
      </c>
      <c r="H861" s="1" t="s">
        <v>2515</v>
      </c>
      <c r="I861" s="3" t="str">
        <f>+44 341 643-6934</f>
        <v>#ERROR!</v>
      </c>
      <c r="J861" s="1" t="s">
        <v>1467</v>
      </c>
      <c r="L861" s="1">
        <v>286.0</v>
      </c>
      <c r="M861" s="1">
        <v>10.0</v>
      </c>
      <c r="N861" s="3" t="str">
        <f>+44 341 643-6934</f>
        <v>#ERROR!</v>
      </c>
    </row>
    <row r="862">
      <c r="A862" s="1">
        <v>866.0</v>
      </c>
      <c r="B862" s="1">
        <v>3.9713207E7</v>
      </c>
      <c r="C862" s="1" t="s">
        <v>6</v>
      </c>
      <c r="D862" s="1" t="s">
        <v>149</v>
      </c>
      <c r="E862" s="1" t="s">
        <v>2516</v>
      </c>
      <c r="F862" s="2">
        <v>35179.0</v>
      </c>
      <c r="G862" s="1" t="s">
        <v>2517</v>
      </c>
      <c r="H862" s="1" t="s">
        <v>2518</v>
      </c>
      <c r="I862" s="3" t="str">
        <f>+44 341 318-9961</f>
        <v>#ERROR!</v>
      </c>
      <c r="J862" s="1" t="s">
        <v>720</v>
      </c>
      <c r="L862" s="1">
        <v>270.0</v>
      </c>
      <c r="M862" s="1">
        <v>10.0</v>
      </c>
      <c r="N862" s="3" t="str">
        <f>+44 341 318-9961</f>
        <v>#ERROR!</v>
      </c>
    </row>
    <row r="863">
      <c r="A863" s="1">
        <v>867.0</v>
      </c>
      <c r="B863" s="1">
        <v>2.3143701E7</v>
      </c>
      <c r="C863" s="1" t="s">
        <v>7</v>
      </c>
      <c r="D863" s="1" t="s">
        <v>321</v>
      </c>
      <c r="E863" s="1" t="s">
        <v>2519</v>
      </c>
      <c r="F863" s="2">
        <v>26649.0</v>
      </c>
      <c r="H863" s="1" t="s">
        <v>2520</v>
      </c>
      <c r="I863" s="3" t="str">
        <f>+44 341 393-4496</f>
        <v>#ERROR!</v>
      </c>
      <c r="J863" s="1" t="s">
        <v>183</v>
      </c>
      <c r="L863" s="1">
        <v>270.0</v>
      </c>
      <c r="M863" s="1">
        <v>10.0</v>
      </c>
      <c r="N863" s="3" t="str">
        <f>+44 341 393-4496</f>
        <v>#ERROR!</v>
      </c>
    </row>
    <row r="864">
      <c r="A864" s="1">
        <v>868.0</v>
      </c>
      <c r="B864" s="1">
        <v>2.2365644E7</v>
      </c>
      <c r="C864" s="1" t="s">
        <v>6</v>
      </c>
      <c r="D864" s="1" t="s">
        <v>667</v>
      </c>
      <c r="E864" s="1" t="s">
        <v>607</v>
      </c>
      <c r="F864" s="2">
        <v>26032.0</v>
      </c>
      <c r="H864" s="1" t="s">
        <v>2054</v>
      </c>
      <c r="I864" s="3" t="str">
        <f>+44 341 499-8894</f>
        <v>#ERROR!</v>
      </c>
      <c r="J864" s="1" t="s">
        <v>237</v>
      </c>
      <c r="L864" s="1">
        <v>286.0</v>
      </c>
      <c r="M864" s="1">
        <v>10.0</v>
      </c>
      <c r="N864" s="3" t="str">
        <f>+44 341 499-8894</f>
        <v>#ERROR!</v>
      </c>
    </row>
    <row r="865">
      <c r="A865" s="1">
        <v>869.0</v>
      </c>
      <c r="B865" s="1">
        <v>3.1026759E7</v>
      </c>
      <c r="C865" s="1" t="s">
        <v>7</v>
      </c>
      <c r="D865" s="1" t="s">
        <v>1293</v>
      </c>
      <c r="E865" s="1" t="s">
        <v>2521</v>
      </c>
      <c r="F865" s="2">
        <v>30869.0</v>
      </c>
      <c r="G865" s="1" t="s">
        <v>2522</v>
      </c>
      <c r="H865" s="1" t="s">
        <v>2414</v>
      </c>
      <c r="I865" s="3" t="str">
        <f>+44 3941 61-0031</f>
        <v>#ERROR!</v>
      </c>
      <c r="J865" s="1" t="s">
        <v>2523</v>
      </c>
      <c r="L865" s="1">
        <v>270.0</v>
      </c>
      <c r="M865" s="1">
        <v>10.0</v>
      </c>
      <c r="N865" s="3" t="str">
        <f>+44 3941 61-0031</f>
        <v>#ERROR!</v>
      </c>
    </row>
    <row r="866">
      <c r="A866" s="1">
        <v>870.0</v>
      </c>
      <c r="B866" s="1">
        <v>2.2731822E7</v>
      </c>
      <c r="C866" s="1" t="s">
        <v>6</v>
      </c>
      <c r="D866" s="1" t="s">
        <v>2524</v>
      </c>
      <c r="E866" s="1" t="s">
        <v>1097</v>
      </c>
      <c r="F866" s="2">
        <v>26293.0</v>
      </c>
      <c r="H866" s="1" t="s">
        <v>2525</v>
      </c>
      <c r="I866" s="3" t="str">
        <f>+44 3400 41-9814</f>
        <v>#ERROR!</v>
      </c>
      <c r="J866" s="1" t="s">
        <v>2526</v>
      </c>
      <c r="L866" s="1">
        <v>229.0</v>
      </c>
      <c r="M866" s="1">
        <v>10.0</v>
      </c>
      <c r="N866" s="3" t="str">
        <f>+44 3400 41-9814</f>
        <v>#ERROR!</v>
      </c>
    </row>
    <row r="867">
      <c r="A867" s="1">
        <v>871.0</v>
      </c>
      <c r="B867" s="1">
        <v>1.3724646E7</v>
      </c>
      <c r="C867" s="1" t="s">
        <v>7</v>
      </c>
      <c r="D867" s="1" t="s">
        <v>1865</v>
      </c>
      <c r="E867" s="1" t="s">
        <v>2527</v>
      </c>
      <c r="F867" s="2">
        <v>21972.0</v>
      </c>
      <c r="H867" s="1" t="s">
        <v>2528</v>
      </c>
      <c r="I867" s="3" t="str">
        <f>+44 341 490-4604</f>
        <v>#ERROR!</v>
      </c>
      <c r="J867" s="1" t="s">
        <v>293</v>
      </c>
      <c r="L867" s="1">
        <v>270.0</v>
      </c>
      <c r="M867" s="1">
        <v>10.0</v>
      </c>
      <c r="N867" s="3" t="str">
        <f>+44 341 490-4604</f>
        <v>#ERROR!</v>
      </c>
    </row>
    <row r="868">
      <c r="A868" s="1">
        <v>872.0</v>
      </c>
      <c r="B868" s="1">
        <v>3.3916031E7</v>
      </c>
      <c r="C868" s="1" t="s">
        <v>6</v>
      </c>
      <c r="D868" s="1" t="s">
        <v>2529</v>
      </c>
      <c r="E868" s="1" t="s">
        <v>890</v>
      </c>
      <c r="F868" s="2">
        <v>32162.0</v>
      </c>
      <c r="H868" s="1" t="s">
        <v>2530</v>
      </c>
      <c r="I868" s="3" t="str">
        <f>+44 341 344-0099</f>
        <v>#ERROR!</v>
      </c>
      <c r="J868" s="1" t="s">
        <v>2531</v>
      </c>
      <c r="L868" s="1">
        <v>270.0</v>
      </c>
      <c r="M868" s="1">
        <v>10.0</v>
      </c>
      <c r="N868" s="3" t="str">
        <f>+44 341 344-0099</f>
        <v>#ERROR!</v>
      </c>
    </row>
    <row r="869">
      <c r="A869" s="1">
        <v>873.0</v>
      </c>
      <c r="B869" s="1">
        <v>3.4848575E7</v>
      </c>
      <c r="C869" s="1" t="s">
        <v>6</v>
      </c>
      <c r="D869" s="1" t="s">
        <v>2532</v>
      </c>
      <c r="E869" s="1" t="s">
        <v>2442</v>
      </c>
      <c r="F869" s="2">
        <v>33012.0</v>
      </c>
      <c r="H869" s="1" t="s">
        <v>2533</v>
      </c>
      <c r="I869" s="3" t="str">
        <f>+44 336 430-9084</f>
        <v>#ERROR!</v>
      </c>
      <c r="J869" s="1" t="s">
        <v>328</v>
      </c>
      <c r="L869" s="1">
        <v>270.0</v>
      </c>
      <c r="M869" s="1">
        <v>10.0</v>
      </c>
      <c r="N869" s="3" t="str">
        <f>+44 336 430-9084</f>
        <v>#ERROR!</v>
      </c>
    </row>
    <row r="870">
      <c r="A870" s="1">
        <v>874.0</v>
      </c>
      <c r="B870" s="1">
        <v>2.6261596E7</v>
      </c>
      <c r="C870" s="1" t="s">
        <v>6</v>
      </c>
      <c r="D870" s="1" t="s">
        <v>667</v>
      </c>
      <c r="E870" s="1" t="s">
        <v>2534</v>
      </c>
      <c r="F870" s="2">
        <v>28167.0</v>
      </c>
      <c r="H870" s="1" t="s">
        <v>1140</v>
      </c>
      <c r="I870" s="3" t="str">
        <f>+44 341 444-3639</f>
        <v>#ERROR!</v>
      </c>
      <c r="J870" s="1" t="s">
        <v>2535</v>
      </c>
      <c r="L870" s="1">
        <v>270.0</v>
      </c>
      <c r="M870" s="1">
        <v>10.0</v>
      </c>
      <c r="N870" s="3" t="str">
        <f>+44 341 444-3639</f>
        <v>#ERROR!</v>
      </c>
    </row>
    <row r="871">
      <c r="A871" s="1">
        <v>875.0</v>
      </c>
      <c r="B871" s="1">
        <v>3.6014147E7</v>
      </c>
      <c r="C871" s="1" t="s">
        <v>7</v>
      </c>
      <c r="D871" s="1" t="s">
        <v>621</v>
      </c>
      <c r="E871" s="1" t="s">
        <v>2536</v>
      </c>
      <c r="F871" s="2">
        <v>33385.0</v>
      </c>
      <c r="H871" s="1" t="s">
        <v>2537</v>
      </c>
      <c r="I871" s="3" t="str">
        <f>+44 3468 44-3366</f>
        <v>#ERROR!</v>
      </c>
      <c r="J871" s="1" t="s">
        <v>2538</v>
      </c>
      <c r="L871" s="1">
        <v>53970.0</v>
      </c>
      <c r="M871" s="1">
        <v>10.0</v>
      </c>
      <c r="N871" s="3" t="str">
        <f>+44 3468 44-3366</f>
        <v>#ERROR!</v>
      </c>
    </row>
    <row r="872">
      <c r="A872" s="1">
        <v>876.0</v>
      </c>
      <c r="B872" s="1">
        <v>2.6784443E7</v>
      </c>
      <c r="C872" s="1" t="s">
        <v>7</v>
      </c>
      <c r="D872" s="1" t="s">
        <v>2280</v>
      </c>
      <c r="E872" s="1" t="s">
        <v>2539</v>
      </c>
      <c r="F872" s="2">
        <v>28732.0</v>
      </c>
      <c r="H872" s="1" t="s">
        <v>129</v>
      </c>
      <c r="I872" s="3" t="str">
        <f>+44 341 334-9393</f>
        <v>#ERROR!</v>
      </c>
      <c r="J872" s="1" t="s">
        <v>195</v>
      </c>
      <c r="L872" s="1">
        <v>270.0</v>
      </c>
      <c r="M872" s="1">
        <v>10.0</v>
      </c>
      <c r="N872" s="3" t="str">
        <f>+44 341 334-9393</f>
        <v>#ERROR!</v>
      </c>
    </row>
    <row r="873">
      <c r="A873" s="1">
        <v>877.0</v>
      </c>
      <c r="B873" s="1">
        <v>1.2508168E7</v>
      </c>
      <c r="C873" s="1" t="s">
        <v>7</v>
      </c>
      <c r="D873" s="1" t="s">
        <v>2540</v>
      </c>
      <c r="E873" s="1" t="s">
        <v>2541</v>
      </c>
      <c r="F873" s="2">
        <v>20848.0</v>
      </c>
      <c r="H873" s="1" t="s">
        <v>2542</v>
      </c>
      <c r="I873" s="3" t="str">
        <f>+44 341 499-3896</f>
        <v>#ERROR!</v>
      </c>
      <c r="J873" s="1" t="s">
        <v>654</v>
      </c>
      <c r="L873" s="1">
        <v>270.0</v>
      </c>
      <c r="M873" s="1">
        <v>10.0</v>
      </c>
      <c r="N873" s="3" t="str">
        <f>+44 341 499-3896</f>
        <v>#ERROR!</v>
      </c>
    </row>
    <row r="874">
      <c r="A874" s="1">
        <v>878.0</v>
      </c>
      <c r="B874" s="1">
        <v>1.6706754E7</v>
      </c>
      <c r="C874" s="1" t="s">
        <v>7</v>
      </c>
      <c r="D874" s="1" t="s">
        <v>327</v>
      </c>
      <c r="E874" s="1" t="s">
        <v>2442</v>
      </c>
      <c r="F874" s="2">
        <v>23064.0</v>
      </c>
      <c r="H874" s="1" t="s">
        <v>2533</v>
      </c>
      <c r="I874" s="3" t="str">
        <f>+44 336 430-9094</f>
        <v>#ERROR!</v>
      </c>
      <c r="J874" s="1" t="s">
        <v>328</v>
      </c>
      <c r="L874" s="1">
        <v>256.0</v>
      </c>
      <c r="M874" s="1">
        <v>10.0</v>
      </c>
      <c r="N874" s="3" t="str">
        <f>+44 336 430-9094</f>
        <v>#ERROR!</v>
      </c>
    </row>
    <row r="875">
      <c r="A875" s="1">
        <v>879.0</v>
      </c>
      <c r="B875" s="1">
        <v>2.2757805E7</v>
      </c>
      <c r="C875" s="1" t="s">
        <v>7</v>
      </c>
      <c r="D875" s="1" t="s">
        <v>616</v>
      </c>
      <c r="E875" s="1" t="s">
        <v>513</v>
      </c>
      <c r="F875" s="2">
        <v>26270.0</v>
      </c>
      <c r="H875" s="1" t="s">
        <v>2543</v>
      </c>
      <c r="I875" s="3" t="str">
        <f>+44 3464 44-3006</f>
        <v>#ERROR!</v>
      </c>
      <c r="J875" s="1" t="s">
        <v>2544</v>
      </c>
      <c r="L875" s="1">
        <v>53970.0</v>
      </c>
      <c r="M875" s="1">
        <v>10.0</v>
      </c>
      <c r="N875" s="3" t="str">
        <f>+44 3464 44-3006</f>
        <v>#ERROR!</v>
      </c>
    </row>
    <row r="876">
      <c r="A876" s="1">
        <v>880.0</v>
      </c>
      <c r="B876" s="1">
        <v>2.4158245E7</v>
      </c>
      <c r="C876" s="1" t="s">
        <v>7</v>
      </c>
      <c r="D876" s="1" t="s">
        <v>2545</v>
      </c>
      <c r="E876" s="1" t="s">
        <v>2546</v>
      </c>
      <c r="F876" s="2">
        <v>27061.0</v>
      </c>
      <c r="H876" s="1" t="s">
        <v>2547</v>
      </c>
      <c r="I876" s="3" t="str">
        <f>+44 341 408-6089</f>
        <v>#ERROR!</v>
      </c>
      <c r="J876" s="1" t="s">
        <v>937</v>
      </c>
      <c r="L876" s="1">
        <v>270.0</v>
      </c>
      <c r="M876" s="1">
        <v>10.0</v>
      </c>
      <c r="N876" s="3" t="str">
        <f>+44 341 408-6089</f>
        <v>#ERROR!</v>
      </c>
    </row>
    <row r="877">
      <c r="A877" s="1">
        <v>881.0</v>
      </c>
      <c r="B877" s="1">
        <v>3.3888752E7</v>
      </c>
      <c r="C877" s="1" t="s">
        <v>7</v>
      </c>
      <c r="D877" s="1" t="s">
        <v>2548</v>
      </c>
      <c r="E877" s="1" t="s">
        <v>2549</v>
      </c>
      <c r="F877" s="2">
        <v>32311.0</v>
      </c>
      <c r="H877" s="1" t="s">
        <v>2550</v>
      </c>
      <c r="I877" s="3" t="str">
        <f>+44 341 499-8880</f>
        <v>#ERROR!</v>
      </c>
      <c r="J877" s="1" t="s">
        <v>2551</v>
      </c>
      <c r="L877" s="1">
        <v>270.0</v>
      </c>
      <c r="M877" s="1">
        <v>10.0</v>
      </c>
      <c r="N877" s="3" t="str">
        <f>+44 341 499-8880</f>
        <v>#ERROR!</v>
      </c>
    </row>
    <row r="878">
      <c r="A878" s="1">
        <v>882.0</v>
      </c>
      <c r="B878" s="1">
        <v>2.8725046E7</v>
      </c>
      <c r="C878" s="1" t="s">
        <v>6</v>
      </c>
      <c r="D878" s="1" t="s">
        <v>655</v>
      </c>
      <c r="E878" s="1" t="s">
        <v>2552</v>
      </c>
      <c r="F878" s="2">
        <v>29579.0</v>
      </c>
      <c r="G878" s="1" t="s">
        <v>2553</v>
      </c>
      <c r="H878" s="1" t="s">
        <v>2554</v>
      </c>
      <c r="I878" s="3" t="str">
        <f>+44 341 699-4004</f>
        <v>#ERROR!</v>
      </c>
      <c r="J878" s="1" t="s">
        <v>163</v>
      </c>
      <c r="L878" s="1">
        <v>345.0</v>
      </c>
      <c r="M878" s="1">
        <v>10.0</v>
      </c>
      <c r="N878" s="3" t="str">
        <f>+44 341 699-4004</f>
        <v>#ERROR!</v>
      </c>
    </row>
    <row r="879">
      <c r="A879" s="1">
        <v>883.0</v>
      </c>
      <c r="B879" s="1">
        <v>2.2728923E7</v>
      </c>
      <c r="C879" s="1" t="s">
        <v>6</v>
      </c>
      <c r="D879" s="1" t="s">
        <v>2515</v>
      </c>
      <c r="E879" s="1" t="s">
        <v>2555</v>
      </c>
      <c r="F879" s="2">
        <v>26419.0</v>
      </c>
      <c r="H879" s="1">
        <v>3.413364029E9</v>
      </c>
      <c r="I879" s="3" t="str">
        <f>+44 341 336-4039</f>
        <v>#ERROR!</v>
      </c>
      <c r="J879" s="1" t="s">
        <v>128</v>
      </c>
      <c r="L879" s="1">
        <v>26445.0</v>
      </c>
      <c r="M879" s="1">
        <v>10.0</v>
      </c>
      <c r="N879" s="3" t="str">
        <f>+44 341 336-4039</f>
        <v>#ERROR!</v>
      </c>
    </row>
    <row r="880">
      <c r="A880" s="1">
        <v>884.0</v>
      </c>
      <c r="B880" s="1">
        <v>3.66203E7</v>
      </c>
      <c r="C880" s="1" t="s">
        <v>7</v>
      </c>
      <c r="D880" s="1" t="s">
        <v>2556</v>
      </c>
      <c r="E880" s="1" t="s">
        <v>2557</v>
      </c>
      <c r="F880" s="2">
        <v>33509.0</v>
      </c>
      <c r="H880" s="1" t="s">
        <v>2558</v>
      </c>
      <c r="I880" s="3" t="str">
        <f>+44 3491 48-0309</f>
        <v>#ERROR!</v>
      </c>
      <c r="J880" s="1" t="s">
        <v>664</v>
      </c>
      <c r="L880" s="1">
        <v>26474.0</v>
      </c>
      <c r="M880" s="1">
        <v>10.0</v>
      </c>
      <c r="N880" s="3" t="str">
        <f>+44 3491 48-0309</f>
        <v>#ERROR!</v>
      </c>
    </row>
    <row r="881">
      <c r="A881" s="1">
        <v>885.0</v>
      </c>
      <c r="B881" s="1">
        <v>2.9933384E7</v>
      </c>
      <c r="C881" s="1" t="s">
        <v>7</v>
      </c>
      <c r="D881" s="1" t="s">
        <v>378</v>
      </c>
      <c r="E881" s="1" t="s">
        <v>2559</v>
      </c>
      <c r="F881" s="2">
        <v>30152.0</v>
      </c>
      <c r="G881" s="1" t="s">
        <v>2560</v>
      </c>
      <c r="H881" s="1" t="s">
        <v>2561</v>
      </c>
      <c r="I881" s="3" t="str">
        <f>+44 341 499-3311</f>
        <v>#ERROR!</v>
      </c>
      <c r="J881" s="1" t="s">
        <v>178</v>
      </c>
      <c r="L881" s="1">
        <v>270.0</v>
      </c>
      <c r="M881" s="1">
        <v>10.0</v>
      </c>
      <c r="N881" s="3" t="str">
        <f>+44 341 499-3311</f>
        <v>#ERROR!</v>
      </c>
    </row>
    <row r="882">
      <c r="A882" s="1">
        <v>886.0</v>
      </c>
      <c r="B882" s="1">
        <v>3.795213E7</v>
      </c>
      <c r="C882" s="1" t="s">
        <v>6</v>
      </c>
      <c r="D882" s="1" t="s">
        <v>2562</v>
      </c>
      <c r="E882" s="1" t="s">
        <v>2563</v>
      </c>
      <c r="F882" s="2">
        <v>34348.0</v>
      </c>
      <c r="H882" s="1" t="s">
        <v>2564</v>
      </c>
      <c r="I882" s="3" t="str">
        <f>+44 341 444-1443</f>
        <v>#ERROR!</v>
      </c>
      <c r="J882" s="1" t="s">
        <v>293</v>
      </c>
      <c r="L882" s="1">
        <v>307.0</v>
      </c>
      <c r="M882" s="1">
        <v>10.0</v>
      </c>
      <c r="N882" s="3" t="str">
        <f>+44 341 444-1443</f>
        <v>#ERROR!</v>
      </c>
    </row>
    <row r="883">
      <c r="A883" s="1">
        <v>887.0</v>
      </c>
      <c r="B883" s="1">
        <v>2.7443566E7</v>
      </c>
      <c r="C883" s="1" t="s">
        <v>6</v>
      </c>
      <c r="D883" s="1" t="s">
        <v>2565</v>
      </c>
      <c r="E883" s="1" t="s">
        <v>2566</v>
      </c>
      <c r="F883" s="2">
        <v>28864.0</v>
      </c>
      <c r="G883" s="1" t="s">
        <v>2567</v>
      </c>
      <c r="H883" s="1" t="s">
        <v>861</v>
      </c>
      <c r="I883" s="3" t="str">
        <f>+44 341 349-4939</f>
        <v>#ERROR!</v>
      </c>
      <c r="J883" s="1" t="s">
        <v>2568</v>
      </c>
      <c r="L883" s="1">
        <v>26513.0</v>
      </c>
      <c r="M883" s="1">
        <v>10.0</v>
      </c>
      <c r="N883" s="3" t="str">
        <f>+44 341 349-4939</f>
        <v>#ERROR!</v>
      </c>
    </row>
    <row r="884">
      <c r="A884" s="1">
        <v>888.0</v>
      </c>
      <c r="B884" s="1">
        <v>2.2981177E7</v>
      </c>
      <c r="C884" s="1" t="s">
        <v>6</v>
      </c>
      <c r="D884" s="1" t="s">
        <v>2569</v>
      </c>
      <c r="E884" s="1" t="s">
        <v>125</v>
      </c>
      <c r="F884" s="2">
        <v>26238.0</v>
      </c>
      <c r="G884" s="1" t="s">
        <v>1076</v>
      </c>
      <c r="H884" s="1" t="s">
        <v>321</v>
      </c>
      <c r="I884" s="3" t="str">
        <f>+44 341 361-4310</f>
        <v>#ERROR!</v>
      </c>
      <c r="J884" s="1" t="s">
        <v>2057</v>
      </c>
      <c r="L884" s="1">
        <v>26513.0</v>
      </c>
      <c r="M884" s="1">
        <v>10.0</v>
      </c>
      <c r="N884" s="3" t="str">
        <f>+44 341 361-4310</f>
        <v>#ERROR!</v>
      </c>
    </row>
    <row r="885">
      <c r="A885" s="1">
        <v>889.0</v>
      </c>
      <c r="B885" s="1">
        <v>2.3326411E7</v>
      </c>
      <c r="C885" s="1" t="s">
        <v>7</v>
      </c>
      <c r="D885" s="1" t="s">
        <v>1438</v>
      </c>
      <c r="E885" s="1" t="s">
        <v>2570</v>
      </c>
      <c r="F885" s="2">
        <v>26607.0</v>
      </c>
      <c r="H885" s="1" t="s">
        <v>376</v>
      </c>
      <c r="I885" s="3" t="str">
        <f>+44 341 469-8334</f>
        <v>#ERROR!</v>
      </c>
      <c r="J885" s="1" t="s">
        <v>183</v>
      </c>
      <c r="L885" s="1">
        <v>270.0</v>
      </c>
      <c r="M885" s="1">
        <v>10.0</v>
      </c>
      <c r="N885" s="3" t="str">
        <f>+44 341 469-8334</f>
        <v>#ERROR!</v>
      </c>
    </row>
    <row r="886">
      <c r="A886" s="1">
        <v>890.0</v>
      </c>
      <c r="B886" s="1">
        <v>2.5205335E7</v>
      </c>
      <c r="C886" s="1" t="s">
        <v>7</v>
      </c>
      <c r="D886" s="1" t="s">
        <v>1475</v>
      </c>
      <c r="E886" s="1" t="s">
        <v>2571</v>
      </c>
      <c r="F886" s="2">
        <v>27594.0</v>
      </c>
      <c r="G886" s="1" t="s">
        <v>2572</v>
      </c>
      <c r="H886" s="1" t="s">
        <v>159</v>
      </c>
      <c r="I886" s="3" t="str">
        <f>+44 341 304-8419</f>
        <v>#ERROR!</v>
      </c>
      <c r="J886" s="1" t="s">
        <v>2573</v>
      </c>
      <c r="L886" s="1">
        <v>308.0</v>
      </c>
      <c r="M886" s="1">
        <v>10.0</v>
      </c>
      <c r="N886" s="3" t="str">
        <f>+44 341 304-8419</f>
        <v>#ERROR!</v>
      </c>
    </row>
    <row r="887">
      <c r="A887" s="1">
        <v>891.0</v>
      </c>
      <c r="B887" s="1">
        <v>2.2608023E7</v>
      </c>
      <c r="C887" s="1" t="s">
        <v>6</v>
      </c>
      <c r="D887" s="1" t="s">
        <v>392</v>
      </c>
      <c r="E887" s="1" t="s">
        <v>2574</v>
      </c>
      <c r="F887" s="2">
        <v>26059.0</v>
      </c>
      <c r="G887" s="1" t="s">
        <v>2567</v>
      </c>
      <c r="H887" s="1" t="s">
        <v>1025</v>
      </c>
      <c r="I887" s="3" t="str">
        <f>+44 341 314-9343</f>
        <v>#ERROR!</v>
      </c>
      <c r="J887" s="1" t="s">
        <v>443</v>
      </c>
      <c r="L887" s="1">
        <v>26513.0</v>
      </c>
      <c r="M887" s="1">
        <v>10.0</v>
      </c>
      <c r="N887" s="3" t="str">
        <f>+44 341 314-9343</f>
        <v>#ERROR!</v>
      </c>
    </row>
    <row r="888">
      <c r="A888" s="1">
        <v>892.0</v>
      </c>
      <c r="B888" s="1">
        <v>1.4743183E7</v>
      </c>
      <c r="C888" s="1" t="s">
        <v>6</v>
      </c>
      <c r="D888" s="1" t="s">
        <v>2575</v>
      </c>
      <c r="E888" s="1" t="s">
        <v>389</v>
      </c>
      <c r="F888" s="2">
        <v>22478.0</v>
      </c>
      <c r="H888" s="1" t="s">
        <v>2576</v>
      </c>
      <c r="I888" s="3" t="str">
        <f>+44 341 484-4066</f>
        <v>#ERROR!</v>
      </c>
      <c r="J888" s="1" t="s">
        <v>237</v>
      </c>
      <c r="L888" s="1">
        <v>270.0</v>
      </c>
      <c r="M888" s="1">
        <v>10.0</v>
      </c>
      <c r="N888" s="3" t="str">
        <f>+44 341 484-4066</f>
        <v>#ERROR!</v>
      </c>
    </row>
    <row r="889">
      <c r="A889" s="1">
        <v>893.0</v>
      </c>
      <c r="B889" s="1">
        <v>4.3974146E7</v>
      </c>
      <c r="C889" s="1" t="s">
        <v>7</v>
      </c>
      <c r="D889" s="1" t="s">
        <v>1174</v>
      </c>
      <c r="E889" s="1" t="s">
        <v>2577</v>
      </c>
      <c r="F889" s="2">
        <v>37269.0</v>
      </c>
      <c r="H889" s="1" t="s">
        <v>849</v>
      </c>
      <c r="I889" s="3" t="str">
        <f>+44 341 304-8998</f>
        <v>#ERROR!</v>
      </c>
      <c r="J889" s="1" t="s">
        <v>229</v>
      </c>
      <c r="L889" s="1">
        <v>270.0</v>
      </c>
      <c r="M889" s="1">
        <v>10.0</v>
      </c>
      <c r="N889" s="3" t="str">
        <f>+44 341 304-8998</f>
        <v>#ERROR!</v>
      </c>
    </row>
    <row r="890">
      <c r="A890" s="1">
        <v>894.0</v>
      </c>
      <c r="B890" s="1">
        <v>2.4652169E7</v>
      </c>
      <c r="C890" s="1" t="s">
        <v>7</v>
      </c>
      <c r="D890" s="1" t="s">
        <v>1120</v>
      </c>
      <c r="E890" s="1" t="s">
        <v>2578</v>
      </c>
      <c r="F890" s="2">
        <v>27382.0</v>
      </c>
      <c r="H890" s="1" t="s">
        <v>2579</v>
      </c>
      <c r="I890" s="3" t="str">
        <f>+44 341 484-0449</f>
        <v>#ERROR!</v>
      </c>
      <c r="J890" s="1" t="s">
        <v>395</v>
      </c>
      <c r="L890" s="1">
        <v>270.0</v>
      </c>
      <c r="M890" s="1">
        <v>10.0</v>
      </c>
      <c r="N890" s="3" t="str">
        <f>+44 341 484-0449</f>
        <v>#ERROR!</v>
      </c>
    </row>
    <row r="891">
      <c r="A891" s="1">
        <v>895.0</v>
      </c>
      <c r="B891" s="1">
        <v>2.4675758E7</v>
      </c>
      <c r="C891" s="1" t="s">
        <v>7</v>
      </c>
      <c r="D891" s="1" t="s">
        <v>2580</v>
      </c>
      <c r="E891" s="1" t="s">
        <v>2581</v>
      </c>
      <c r="F891" s="2">
        <v>27491.0</v>
      </c>
      <c r="G891" s="1" t="s">
        <v>2582</v>
      </c>
      <c r="H891" s="1" t="s">
        <v>2583</v>
      </c>
      <c r="I891" s="3" t="str">
        <f>+44 341 334-4416</f>
        <v>#ERROR!</v>
      </c>
      <c r="J891" s="1" t="s">
        <v>202</v>
      </c>
      <c r="L891" s="1">
        <v>270.0</v>
      </c>
      <c r="M891" s="1">
        <v>10.0</v>
      </c>
      <c r="N891" s="3" t="str">
        <f>+44 341 334-4416</f>
        <v>#ERROR!</v>
      </c>
    </row>
    <row r="892">
      <c r="A892" s="1">
        <v>896.0</v>
      </c>
      <c r="B892" s="1">
        <v>3.5974047E7</v>
      </c>
      <c r="C892" s="1" t="s">
        <v>7</v>
      </c>
      <c r="D892" s="1" t="s">
        <v>2280</v>
      </c>
      <c r="E892" s="1" t="s">
        <v>2584</v>
      </c>
      <c r="F892" s="2">
        <v>33332.0</v>
      </c>
      <c r="H892" s="1" t="s">
        <v>2585</v>
      </c>
      <c r="I892" s="3" t="str">
        <f>+44 341 491-1116</f>
        <v>#ERROR!</v>
      </c>
      <c r="J892" s="1" t="s">
        <v>2586</v>
      </c>
      <c r="L892" s="1">
        <v>270.0</v>
      </c>
      <c r="M892" s="1">
        <v>10.0</v>
      </c>
      <c r="N892" s="3" t="str">
        <f>+44 341 491-1116</f>
        <v>#ERROR!</v>
      </c>
    </row>
    <row r="893">
      <c r="A893" s="1">
        <v>897.0</v>
      </c>
      <c r="B893" s="1">
        <v>2.3546584E7</v>
      </c>
      <c r="C893" s="1" t="s">
        <v>6</v>
      </c>
      <c r="D893" s="1" t="s">
        <v>1275</v>
      </c>
      <c r="E893" s="1" t="s">
        <v>2587</v>
      </c>
      <c r="F893" s="2">
        <v>26841.0</v>
      </c>
      <c r="H893" s="1" t="s">
        <v>2588</v>
      </c>
      <c r="I893" s="3" t="str">
        <f>+44 341 694-0186</f>
        <v>#ERROR!</v>
      </c>
      <c r="J893" s="1" t="s">
        <v>221</v>
      </c>
      <c r="L893" s="1">
        <v>246.0</v>
      </c>
      <c r="M893" s="1">
        <v>10.0</v>
      </c>
      <c r="N893" s="3" t="str">
        <f>+44 341 694-0186</f>
        <v>#ERROR!</v>
      </c>
    </row>
    <row r="894">
      <c r="A894" s="1">
        <v>898.0</v>
      </c>
      <c r="B894" s="1">
        <v>2.1841294E7</v>
      </c>
      <c r="C894" s="1" t="s">
        <v>6</v>
      </c>
      <c r="D894" s="1" t="s">
        <v>2589</v>
      </c>
      <c r="E894" s="1" t="s">
        <v>2590</v>
      </c>
      <c r="F894" s="2">
        <v>26024.0</v>
      </c>
      <c r="G894" s="1" t="s">
        <v>202</v>
      </c>
      <c r="H894" s="1" t="s">
        <v>2591</v>
      </c>
      <c r="I894" s="3" t="str">
        <f>+44 341 668-4849</f>
        <v>#ERROR!</v>
      </c>
      <c r="J894" s="1" t="s">
        <v>202</v>
      </c>
      <c r="L894" s="1">
        <v>270.0</v>
      </c>
      <c r="M894" s="1">
        <v>10.0</v>
      </c>
      <c r="N894" s="3" t="str">
        <f>+44 341 668-4849</f>
        <v>#ERROR!</v>
      </c>
    </row>
    <row r="895">
      <c r="A895" s="1">
        <v>899.0</v>
      </c>
      <c r="B895" s="1">
        <v>3.7097225E7</v>
      </c>
      <c r="C895" s="1" t="s">
        <v>6</v>
      </c>
      <c r="D895" s="1" t="s">
        <v>1958</v>
      </c>
      <c r="E895" s="1" t="s">
        <v>2592</v>
      </c>
      <c r="F895" s="2">
        <v>33967.0</v>
      </c>
      <c r="G895" s="1" t="s">
        <v>2593</v>
      </c>
      <c r="H895" s="1" t="s">
        <v>1026</v>
      </c>
      <c r="I895" s="3" t="str">
        <f>+44 341 649-3116</f>
        <v>#ERROR!</v>
      </c>
      <c r="J895" s="1" t="s">
        <v>407</v>
      </c>
      <c r="L895" s="1">
        <v>270.0</v>
      </c>
      <c r="M895" s="1">
        <v>10.0</v>
      </c>
      <c r="N895" s="3" t="str">
        <f>+44 341 649-3116</f>
        <v>#ERROR!</v>
      </c>
    </row>
    <row r="896">
      <c r="A896" s="1">
        <v>900.0</v>
      </c>
      <c r="B896" s="1">
        <v>1.7469678E7</v>
      </c>
      <c r="C896" s="1" t="s">
        <v>6</v>
      </c>
      <c r="D896" s="1" t="s">
        <v>2594</v>
      </c>
      <c r="E896" s="1" t="s">
        <v>2595</v>
      </c>
      <c r="F896" s="2">
        <v>23762.0</v>
      </c>
      <c r="H896" s="1" t="s">
        <v>2596</v>
      </c>
      <c r="I896" s="3" t="str">
        <f>+44 341 603-0693</f>
        <v>#ERROR!</v>
      </c>
      <c r="J896" s="1" t="s">
        <v>2597</v>
      </c>
      <c r="L896" s="1">
        <v>270.0</v>
      </c>
      <c r="M896" s="1">
        <v>10.0</v>
      </c>
      <c r="N896" s="3" t="str">
        <f>+44 341 603-0693</f>
        <v>#ERROR!</v>
      </c>
    </row>
    <row r="897">
      <c r="A897" s="1">
        <v>901.0</v>
      </c>
      <c r="B897" s="1">
        <v>1.6205743E7</v>
      </c>
      <c r="C897" s="1" t="s">
        <v>7</v>
      </c>
      <c r="D897" s="1" t="s">
        <v>2598</v>
      </c>
      <c r="E897" s="1" t="s">
        <v>2599</v>
      </c>
      <c r="F897" s="2">
        <v>22739.0</v>
      </c>
      <c r="H897" s="1" t="s">
        <v>2596</v>
      </c>
      <c r="I897" s="3" t="str">
        <f>+44 341 603-0693</f>
        <v>#ERROR!</v>
      </c>
      <c r="J897" s="1" t="s">
        <v>2600</v>
      </c>
      <c r="L897" s="1">
        <v>270.0</v>
      </c>
      <c r="M897" s="1">
        <v>10.0</v>
      </c>
      <c r="N897" s="3" t="str">
        <f>+44 341 603-0693</f>
        <v>#ERROR!</v>
      </c>
    </row>
    <row r="898">
      <c r="A898" s="1">
        <v>902.0</v>
      </c>
      <c r="B898" s="1">
        <v>2.3279615E7</v>
      </c>
      <c r="C898" s="1" t="s">
        <v>7</v>
      </c>
      <c r="D898" s="1" t="s">
        <v>411</v>
      </c>
      <c r="E898" s="1" t="s">
        <v>648</v>
      </c>
      <c r="F898" s="2">
        <v>26703.0</v>
      </c>
      <c r="G898" s="1" t="s">
        <v>202</v>
      </c>
      <c r="H898" s="1" t="s">
        <v>2601</v>
      </c>
      <c r="I898" s="3" t="str">
        <f>+44 341 381-3339</f>
        <v>#ERROR!</v>
      </c>
      <c r="J898" s="1" t="s">
        <v>443</v>
      </c>
      <c r="L898" s="1">
        <v>270.0</v>
      </c>
      <c r="M898" s="1">
        <v>10.0</v>
      </c>
      <c r="N898" s="3" t="str">
        <f>+44 341 381-3339</f>
        <v>#ERROR!</v>
      </c>
    </row>
    <row r="899">
      <c r="A899" s="1">
        <v>903.0</v>
      </c>
      <c r="B899" s="1">
        <v>4.5941199E7</v>
      </c>
      <c r="C899" s="1" t="s">
        <v>6</v>
      </c>
      <c r="D899" s="1" t="s">
        <v>344</v>
      </c>
      <c r="E899" s="1" t="s">
        <v>2602</v>
      </c>
      <c r="F899" s="2">
        <v>38147.0</v>
      </c>
      <c r="H899" s="1" t="s">
        <v>321</v>
      </c>
      <c r="I899" s="3" t="str">
        <f>+44 341 403-9896</f>
        <v>#ERROR!</v>
      </c>
      <c r="J899" s="1" t="s">
        <v>2603</v>
      </c>
      <c r="L899" s="1">
        <v>270.0</v>
      </c>
      <c r="M899" s="1">
        <v>10.0</v>
      </c>
      <c r="N899" s="3" t="str">
        <f>+44 341 403-9896</f>
        <v>#ERROR!</v>
      </c>
    </row>
    <row r="900">
      <c r="A900" s="1">
        <v>904.0</v>
      </c>
      <c r="B900" s="1">
        <v>1.3414147E7</v>
      </c>
      <c r="C900" s="1" t="s">
        <v>7</v>
      </c>
      <c r="D900" s="1" t="s">
        <v>784</v>
      </c>
      <c r="E900" s="1" t="s">
        <v>2604</v>
      </c>
      <c r="F900" s="2">
        <v>20919.0</v>
      </c>
      <c r="H900" s="1" t="s">
        <v>2605</v>
      </c>
      <c r="I900" s="3" t="str">
        <f>+44 341 643-9843</f>
        <v>#ERROR!</v>
      </c>
      <c r="J900" s="1" t="s">
        <v>602</v>
      </c>
      <c r="L900" s="1">
        <v>270.0</v>
      </c>
      <c r="M900" s="1">
        <v>10.0</v>
      </c>
      <c r="N900" s="3" t="str">
        <f>+44 341 643-9843</f>
        <v>#ERROR!</v>
      </c>
    </row>
    <row r="901">
      <c r="A901" s="1">
        <v>905.0</v>
      </c>
      <c r="B901" s="1">
        <v>3.4652041E7</v>
      </c>
      <c r="C901" s="1" t="s">
        <v>6</v>
      </c>
      <c r="D901" s="1" t="s">
        <v>2606</v>
      </c>
      <c r="E901" s="1" t="s">
        <v>2607</v>
      </c>
      <c r="F901" s="2">
        <v>32388.0</v>
      </c>
      <c r="H901" s="1" t="s">
        <v>562</v>
      </c>
      <c r="I901" s="3" t="str">
        <f>+44 341 409-8098</f>
        <v>#ERROR!</v>
      </c>
      <c r="J901" s="1" t="s">
        <v>1439</v>
      </c>
      <c r="L901" s="1">
        <v>270.0</v>
      </c>
      <c r="M901" s="1">
        <v>10.0</v>
      </c>
      <c r="N901" s="3" t="str">
        <f>+44 341 409-8098</f>
        <v>#ERROR!</v>
      </c>
    </row>
    <row r="902">
      <c r="A902" s="1">
        <v>906.0</v>
      </c>
      <c r="B902" s="1">
        <v>2.8132296E7</v>
      </c>
      <c r="C902" s="1" t="s">
        <v>7</v>
      </c>
      <c r="D902" s="1" t="s">
        <v>2232</v>
      </c>
      <c r="E902" s="1" t="s">
        <v>2608</v>
      </c>
      <c r="F902" s="2">
        <v>29137.0</v>
      </c>
      <c r="H902" s="1" t="s">
        <v>2609</v>
      </c>
      <c r="I902" s="3" t="str">
        <f>+44 341 404-4309</f>
        <v>#ERROR!</v>
      </c>
      <c r="J902" s="1" t="s">
        <v>290</v>
      </c>
      <c r="L902" s="1">
        <v>270.0</v>
      </c>
      <c r="M902" s="1">
        <v>10.0</v>
      </c>
      <c r="N902" s="3" t="str">
        <f>+44 341 404-4309</f>
        <v>#ERROR!</v>
      </c>
    </row>
    <row r="903">
      <c r="A903" s="1">
        <v>907.0</v>
      </c>
      <c r="B903" s="1">
        <v>2.5052544E7</v>
      </c>
      <c r="C903" s="1" t="s">
        <v>6</v>
      </c>
      <c r="D903" s="1" t="s">
        <v>396</v>
      </c>
      <c r="E903" s="1" t="s">
        <v>2610</v>
      </c>
      <c r="F903" s="2">
        <v>27747.0</v>
      </c>
      <c r="G903" s="1" t="s">
        <v>1374</v>
      </c>
      <c r="H903" s="1" t="s">
        <v>2611</v>
      </c>
      <c r="I903" s="3" t="str">
        <f>+44 341 311-8844</f>
        <v>#ERROR!</v>
      </c>
      <c r="J903" s="1" t="s">
        <v>2612</v>
      </c>
      <c r="L903" s="1">
        <v>270.0</v>
      </c>
      <c r="M903" s="1">
        <v>10.0</v>
      </c>
      <c r="N903" s="3" t="str">
        <f>+44 341 311-8844</f>
        <v>#ERROR!</v>
      </c>
    </row>
    <row r="904">
      <c r="A904" s="1">
        <v>908.0</v>
      </c>
      <c r="B904" s="1">
        <v>1.8574664E7</v>
      </c>
      <c r="C904" s="1" t="s">
        <v>7</v>
      </c>
      <c r="D904" s="1" t="s">
        <v>2613</v>
      </c>
      <c r="E904" s="1" t="s">
        <v>2614</v>
      </c>
      <c r="F904" s="2">
        <v>24472.0</v>
      </c>
      <c r="H904" s="1" t="s">
        <v>2615</v>
      </c>
      <c r="I904" s="3" t="str">
        <f>+44 3499 48-8944</f>
        <v>#ERROR!</v>
      </c>
      <c r="J904" s="1" t="s">
        <v>720</v>
      </c>
      <c r="L904" s="1">
        <v>285.0</v>
      </c>
      <c r="M904" s="1">
        <v>10.0</v>
      </c>
      <c r="N904" s="3" t="str">
        <f>+44 3499 48-8944</f>
        <v>#ERROR!</v>
      </c>
    </row>
    <row r="905">
      <c r="A905" s="1">
        <v>909.0</v>
      </c>
      <c r="B905" s="1">
        <v>3.4854202E7</v>
      </c>
      <c r="C905" s="1" t="s">
        <v>6</v>
      </c>
      <c r="D905" s="1" t="s">
        <v>124</v>
      </c>
      <c r="E905" s="1" t="s">
        <v>2516</v>
      </c>
      <c r="F905" s="2">
        <v>32654.0</v>
      </c>
      <c r="G905" s="1" t="s">
        <v>2616</v>
      </c>
      <c r="H905" s="1" t="s">
        <v>314</v>
      </c>
      <c r="I905" s="3" t="str">
        <f>+44 341 318-9961</f>
        <v>#ERROR!</v>
      </c>
      <c r="J905" s="1" t="s">
        <v>290</v>
      </c>
      <c r="L905" s="1">
        <v>270.0</v>
      </c>
      <c r="M905" s="1">
        <v>10.0</v>
      </c>
      <c r="N905" s="3" t="str">
        <f>+44 341 318-9961</f>
        <v>#ERROR!</v>
      </c>
    </row>
    <row r="906">
      <c r="A906" s="1">
        <v>910.0</v>
      </c>
      <c r="B906" s="1">
        <v>2.9116064E7</v>
      </c>
      <c r="C906" s="1" t="s">
        <v>7</v>
      </c>
      <c r="D906" s="1" t="s">
        <v>159</v>
      </c>
      <c r="E906" s="1" t="s">
        <v>2617</v>
      </c>
      <c r="F906" s="2">
        <v>29966.0</v>
      </c>
      <c r="G906" s="1" t="s">
        <v>1858</v>
      </c>
      <c r="H906" s="1" t="s">
        <v>2618</v>
      </c>
      <c r="I906" s="3" t="str">
        <f>+44 341 664-9031</f>
        <v>#ERROR!</v>
      </c>
      <c r="J906" s="1" t="s">
        <v>168</v>
      </c>
      <c r="L906" s="1">
        <v>345.0</v>
      </c>
      <c r="M906" s="1">
        <v>10.0</v>
      </c>
      <c r="N906" s="3" t="str">
        <f>+44 341 664-9031</f>
        <v>#ERROR!</v>
      </c>
    </row>
    <row r="907">
      <c r="A907" s="1">
        <v>911.0</v>
      </c>
      <c r="B907" s="1">
        <v>3.0044363E7</v>
      </c>
      <c r="C907" s="1" t="s">
        <v>7</v>
      </c>
      <c r="D907" s="1" t="s">
        <v>404</v>
      </c>
      <c r="E907" s="1" t="s">
        <v>2619</v>
      </c>
      <c r="F907" s="2">
        <v>30130.0</v>
      </c>
      <c r="G907" s="1" t="s">
        <v>2247</v>
      </c>
      <c r="H907" s="1" t="s">
        <v>2620</v>
      </c>
      <c r="I907" s="3" t="str">
        <f>+44 341 690-1949</f>
        <v>#ERROR!</v>
      </c>
      <c r="J907" s="1" t="s">
        <v>2621</v>
      </c>
      <c r="L907" s="1">
        <v>270.0</v>
      </c>
      <c r="M907" s="1">
        <v>10.0</v>
      </c>
      <c r="N907" s="3" t="str">
        <f>+44 341 690-1949</f>
        <v>#ERROR!</v>
      </c>
    </row>
    <row r="908">
      <c r="A908" s="1">
        <v>912.0</v>
      </c>
      <c r="B908" s="1">
        <v>1.7842773E7</v>
      </c>
      <c r="C908" s="1" t="s">
        <v>7</v>
      </c>
      <c r="D908" s="1" t="s">
        <v>321</v>
      </c>
      <c r="E908" s="1" t="s">
        <v>2622</v>
      </c>
      <c r="F908" s="2">
        <v>24188.0</v>
      </c>
      <c r="G908" s="1" t="s">
        <v>2623</v>
      </c>
      <c r="H908" s="1" t="s">
        <v>844</v>
      </c>
      <c r="I908" s="3" t="str">
        <f>+44 341 490-8449</f>
        <v>#ERROR!</v>
      </c>
      <c r="J908" s="1" t="s">
        <v>237</v>
      </c>
      <c r="L908" s="1">
        <v>270.0</v>
      </c>
      <c r="M908" s="1">
        <v>10.0</v>
      </c>
      <c r="N908" s="3" t="str">
        <f>+44 341 490-8449</f>
        <v>#ERROR!</v>
      </c>
    </row>
    <row r="909">
      <c r="A909" s="1">
        <v>913.0</v>
      </c>
      <c r="B909" s="1">
        <v>3.1754862E7</v>
      </c>
      <c r="C909" s="1" t="s">
        <v>6</v>
      </c>
      <c r="D909" s="1" t="s">
        <v>2624</v>
      </c>
      <c r="E909" s="1" t="s">
        <v>1325</v>
      </c>
      <c r="F909" s="2">
        <v>31164.0</v>
      </c>
      <c r="H909" s="1" t="s">
        <v>2625</v>
      </c>
      <c r="I909" s="3" t="str">
        <f>+44 341 396-6490</f>
        <v>#ERROR!</v>
      </c>
      <c r="J909" s="1" t="s">
        <v>2626</v>
      </c>
      <c r="L909" s="1">
        <v>270.0</v>
      </c>
      <c r="M909" s="1">
        <v>10.0</v>
      </c>
      <c r="N909" s="3" t="str">
        <f>+44 341 396-6490</f>
        <v>#ERROR!</v>
      </c>
    </row>
    <row r="910">
      <c r="A910" s="1">
        <v>914.0</v>
      </c>
      <c r="B910" s="1">
        <v>2.2265072E7</v>
      </c>
      <c r="C910" s="1" t="s">
        <v>6</v>
      </c>
      <c r="D910" s="1" t="s">
        <v>1419</v>
      </c>
      <c r="E910" s="1" t="s">
        <v>2627</v>
      </c>
      <c r="F910" s="2">
        <v>26016.0</v>
      </c>
      <c r="G910" s="1" t="s">
        <v>202</v>
      </c>
      <c r="H910" s="1" t="s">
        <v>2628</v>
      </c>
      <c r="I910" s="3" t="str">
        <f>+44 341 648-3843</f>
        <v>#ERROR!</v>
      </c>
      <c r="J910" s="1" t="s">
        <v>461</v>
      </c>
      <c r="L910" s="1">
        <v>270.0</v>
      </c>
      <c r="M910" s="1">
        <v>10.0</v>
      </c>
      <c r="N910" s="3" t="str">
        <f>+44 341 648-3843</f>
        <v>#ERROR!</v>
      </c>
    </row>
    <row r="911">
      <c r="A911" s="1">
        <v>915.0</v>
      </c>
      <c r="B911" s="1">
        <v>3.3639981E7</v>
      </c>
      <c r="C911" s="1" t="s">
        <v>7</v>
      </c>
      <c r="D911" s="1" t="s">
        <v>2629</v>
      </c>
      <c r="E911" s="1" t="s">
        <v>2009</v>
      </c>
      <c r="F911" s="2">
        <v>32150.0</v>
      </c>
      <c r="G911" s="1" t="s">
        <v>2630</v>
      </c>
      <c r="H911" s="1" t="s">
        <v>2631</v>
      </c>
      <c r="I911" s="3" t="str">
        <f>+44 341 414-0844</f>
        <v>#ERROR!</v>
      </c>
      <c r="J911" s="1" t="s">
        <v>2632</v>
      </c>
      <c r="L911" s="1">
        <v>270.0</v>
      </c>
      <c r="M911" s="1">
        <v>10.0</v>
      </c>
      <c r="N911" s="3" t="str">
        <f>+44 341 414-0844</f>
        <v>#ERROR!</v>
      </c>
    </row>
    <row r="912">
      <c r="A912" s="1">
        <v>916.0</v>
      </c>
      <c r="B912" s="1">
        <v>4.5169294E7</v>
      </c>
      <c r="C912" s="1" t="s">
        <v>6</v>
      </c>
      <c r="D912" s="1" t="s">
        <v>2633</v>
      </c>
      <c r="E912" s="1" t="s">
        <v>2634</v>
      </c>
      <c r="F912" s="2">
        <v>37739.0</v>
      </c>
      <c r="H912" s="1" t="s">
        <v>2635</v>
      </c>
      <c r="I912" s="3" t="str">
        <f>+44 341 339-4418</f>
        <v>#ERROR!</v>
      </c>
      <c r="J912" s="1" t="s">
        <v>2636</v>
      </c>
      <c r="L912" s="1">
        <v>229.0</v>
      </c>
      <c r="M912" s="1">
        <v>10.0</v>
      </c>
      <c r="N912" s="3" t="str">
        <f>+44 341 339-4418</f>
        <v>#ERROR!</v>
      </c>
    </row>
    <row r="913">
      <c r="A913" s="1">
        <v>917.0</v>
      </c>
      <c r="B913" s="1">
        <v>2.2992782E7</v>
      </c>
      <c r="C913" s="1" t="s">
        <v>7</v>
      </c>
      <c r="D913" s="1" t="s">
        <v>2637</v>
      </c>
      <c r="E913" s="1" t="s">
        <v>2638</v>
      </c>
      <c r="F913" s="2">
        <v>26327.0</v>
      </c>
      <c r="H913" s="1" t="s">
        <v>2639</v>
      </c>
      <c r="I913" s="3" t="str">
        <f>+44 341 409-3193</f>
        <v>#ERROR!</v>
      </c>
      <c r="J913" s="1" t="s">
        <v>290</v>
      </c>
      <c r="L913" s="1">
        <v>270.0</v>
      </c>
      <c r="M913" s="1">
        <v>10.0</v>
      </c>
      <c r="N913" s="3" t="str">
        <f>+44 341 409-3193</f>
        <v>#ERROR!</v>
      </c>
    </row>
    <row r="914">
      <c r="A914" s="1">
        <v>918.0</v>
      </c>
      <c r="B914" s="1">
        <v>2.4051601E7</v>
      </c>
      <c r="C914" s="1" t="s">
        <v>6</v>
      </c>
      <c r="D914" s="1" t="s">
        <v>2640</v>
      </c>
      <c r="E914" s="1" t="s">
        <v>2641</v>
      </c>
      <c r="F914" s="2">
        <v>27369.0</v>
      </c>
      <c r="H914" s="1" t="s">
        <v>2642</v>
      </c>
      <c r="I914" s="3" t="str">
        <f>+44 341 400-0989</f>
        <v>#ERROR!</v>
      </c>
      <c r="J914" s="1" t="s">
        <v>2643</v>
      </c>
      <c r="L914" s="1">
        <v>270.0</v>
      </c>
      <c r="M914" s="1">
        <v>10.0</v>
      </c>
      <c r="N914" s="3" t="str">
        <f>+44 341 400-0989</f>
        <v>#ERROR!</v>
      </c>
    </row>
    <row r="915">
      <c r="A915" s="1">
        <v>919.0</v>
      </c>
      <c r="B915" s="1">
        <v>2.5297391E7</v>
      </c>
      <c r="C915" s="1" t="s">
        <v>7</v>
      </c>
      <c r="D915" s="1" t="s">
        <v>2644</v>
      </c>
      <c r="E915" s="1" t="s">
        <v>2645</v>
      </c>
      <c r="F915" s="2">
        <v>27958.0</v>
      </c>
      <c r="H915" s="1" t="s">
        <v>549</v>
      </c>
      <c r="I915" s="3" t="str">
        <f>+44 3491 68-6499</f>
        <v>#ERROR!</v>
      </c>
      <c r="J915" s="1" t="s">
        <v>237</v>
      </c>
      <c r="L915" s="1">
        <v>270.0</v>
      </c>
      <c r="M915" s="1">
        <v>10.0</v>
      </c>
      <c r="N915" s="3" t="str">
        <f>+44 3491 68-6499</f>
        <v>#ERROR!</v>
      </c>
    </row>
    <row r="916">
      <c r="A916" s="1">
        <v>920.0</v>
      </c>
      <c r="B916" s="1">
        <v>1.7011808E7</v>
      </c>
      <c r="C916" s="1" t="s">
        <v>7</v>
      </c>
      <c r="D916" s="1" t="s">
        <v>321</v>
      </c>
      <c r="E916" s="1" t="s">
        <v>2646</v>
      </c>
      <c r="F916" s="2">
        <v>23476.0</v>
      </c>
      <c r="G916" s="1" t="s">
        <v>1307</v>
      </c>
      <c r="H916" s="1" t="s">
        <v>2647</v>
      </c>
      <c r="I916" s="3" t="str">
        <f>+44 341 346-4436</f>
        <v>#ERROR!</v>
      </c>
      <c r="J916" s="1" t="s">
        <v>2648</v>
      </c>
      <c r="L916" s="1">
        <v>270.0</v>
      </c>
      <c r="M916" s="1">
        <v>10.0</v>
      </c>
      <c r="N916" s="3" t="str">
        <f>+44 341 346-4436</f>
        <v>#ERROR!</v>
      </c>
    </row>
    <row r="917">
      <c r="A917" s="1">
        <v>921.0</v>
      </c>
      <c r="B917" s="1">
        <v>2.2913346E7</v>
      </c>
      <c r="C917" s="1" t="s">
        <v>6</v>
      </c>
      <c r="D917" s="1" t="s">
        <v>2649</v>
      </c>
      <c r="E917" s="1" t="s">
        <v>2650</v>
      </c>
      <c r="F917" s="2">
        <v>26286.0</v>
      </c>
      <c r="H917" s="1" t="s">
        <v>2651</v>
      </c>
      <c r="I917" s="3" t="str">
        <f>+44 341 490-3334</f>
        <v>#ERROR!</v>
      </c>
      <c r="J917" s="1" t="s">
        <v>2636</v>
      </c>
      <c r="L917" s="1">
        <v>229.0</v>
      </c>
      <c r="M917" s="1">
        <v>10.0</v>
      </c>
      <c r="N917" s="3" t="str">
        <f>+44 341 490-3334</f>
        <v>#ERROR!</v>
      </c>
    </row>
    <row r="918">
      <c r="A918" s="1">
        <v>922.0</v>
      </c>
      <c r="B918" s="1">
        <v>1.3344006E7</v>
      </c>
      <c r="C918" s="1" t="s">
        <v>6</v>
      </c>
      <c r="D918" s="1" t="s">
        <v>2128</v>
      </c>
      <c r="E918" s="1" t="s">
        <v>2652</v>
      </c>
      <c r="F918" s="2">
        <v>21727.0</v>
      </c>
      <c r="H918" s="1" t="s">
        <v>2653</v>
      </c>
      <c r="I918" s="3" t="str">
        <f>+44 341 483-4140</f>
        <v>#ERROR!</v>
      </c>
      <c r="J918" s="1" t="s">
        <v>602</v>
      </c>
      <c r="L918" s="1">
        <v>270.0</v>
      </c>
      <c r="M918" s="1">
        <v>10.0</v>
      </c>
      <c r="N918" s="3" t="str">
        <f>+44 341 483-4140</f>
        <v>#ERROR!</v>
      </c>
    </row>
    <row r="919">
      <c r="A919" s="1">
        <v>923.0</v>
      </c>
      <c r="B919" s="1">
        <v>2.5755613E7</v>
      </c>
      <c r="C919" s="1" t="s">
        <v>7</v>
      </c>
      <c r="D919" s="1" t="s">
        <v>2654</v>
      </c>
      <c r="E919" s="1" t="s">
        <v>2655</v>
      </c>
      <c r="F919" s="2">
        <v>28146.0</v>
      </c>
      <c r="H919" s="1" t="s">
        <v>2656</v>
      </c>
      <c r="I919" s="3" t="str">
        <f>+44 341 411-6339</f>
        <v>#ERROR!</v>
      </c>
      <c r="J919" s="1" t="s">
        <v>163</v>
      </c>
      <c r="L919" s="1">
        <v>270.0</v>
      </c>
      <c r="M919" s="1">
        <v>10.0</v>
      </c>
      <c r="N919" s="3" t="str">
        <f>+44 341 411-6339</f>
        <v>#ERROR!</v>
      </c>
    </row>
    <row r="920">
      <c r="A920" s="1">
        <v>924.0</v>
      </c>
      <c r="B920" s="1">
        <v>3.4266517E7</v>
      </c>
      <c r="C920" s="1" t="s">
        <v>6</v>
      </c>
      <c r="D920" s="1" t="s">
        <v>2657</v>
      </c>
      <c r="E920" s="1" t="s">
        <v>2658</v>
      </c>
      <c r="F920" s="2">
        <v>32469.0</v>
      </c>
      <c r="H920" s="1" t="s">
        <v>2659</v>
      </c>
      <c r="I920" s="3" t="str">
        <f>+44 341 306-1993</f>
        <v>#ERROR!</v>
      </c>
      <c r="J920" s="1" t="s">
        <v>178</v>
      </c>
      <c r="L920" s="1">
        <v>270.0</v>
      </c>
      <c r="M920" s="1">
        <v>10.0</v>
      </c>
      <c r="N920" s="3" t="str">
        <f>+44 341 306-1993</f>
        <v>#ERROR!</v>
      </c>
    </row>
    <row r="921">
      <c r="A921" s="1">
        <v>925.0</v>
      </c>
      <c r="B921" s="1">
        <v>4.5782065E7</v>
      </c>
      <c r="C921" s="1" t="s">
        <v>6</v>
      </c>
      <c r="D921" s="1" t="s">
        <v>2660</v>
      </c>
      <c r="E921" s="1" t="s">
        <v>2661</v>
      </c>
      <c r="F921" s="2">
        <v>37889.0</v>
      </c>
      <c r="H921" s="1" t="s">
        <v>2662</v>
      </c>
      <c r="I921" s="3" t="str">
        <f>+44 341 696-4014</f>
        <v>#ERROR!</v>
      </c>
      <c r="J921" s="1" t="s">
        <v>572</v>
      </c>
      <c r="L921" s="1">
        <v>270.0</v>
      </c>
      <c r="M921" s="1">
        <v>10.0</v>
      </c>
      <c r="N921" s="3" t="str">
        <f>+44 341 696-4014</f>
        <v>#ERROR!</v>
      </c>
    </row>
    <row r="922">
      <c r="A922" s="1">
        <v>926.0</v>
      </c>
      <c r="B922" s="1">
        <v>1.3011889E7</v>
      </c>
      <c r="C922" s="1" t="s">
        <v>6</v>
      </c>
      <c r="D922" s="1" t="s">
        <v>2663</v>
      </c>
      <c r="E922" s="1" t="s">
        <v>2664</v>
      </c>
      <c r="F922" s="2">
        <v>21671.0</v>
      </c>
      <c r="G922" s="1" t="s">
        <v>139</v>
      </c>
      <c r="H922" s="1" t="s">
        <v>2665</v>
      </c>
      <c r="I922" s="3" t="str">
        <f>+44 341 449-4699</f>
        <v>#ERROR!</v>
      </c>
      <c r="J922" s="1" t="s">
        <v>221</v>
      </c>
      <c r="L922" s="1">
        <v>307.0</v>
      </c>
      <c r="M922" s="1">
        <v>10.0</v>
      </c>
      <c r="N922" s="3" t="str">
        <f>+44 341 449-4699</f>
        <v>#ERROR!</v>
      </c>
    </row>
    <row r="923">
      <c r="A923" s="1">
        <v>927.0</v>
      </c>
      <c r="B923" s="1">
        <v>1.788481E7</v>
      </c>
      <c r="C923" s="1" t="s">
        <v>7</v>
      </c>
      <c r="D923" s="1" t="s">
        <v>1446</v>
      </c>
      <c r="E923" s="1" t="s">
        <v>2187</v>
      </c>
      <c r="F923" s="2">
        <v>24250.0</v>
      </c>
      <c r="G923" s="1" t="s">
        <v>2188</v>
      </c>
      <c r="H923" s="1" t="s">
        <v>1943</v>
      </c>
      <c r="I923" s="3" t="str">
        <f>+44 341 638-9400</f>
        <v>#ERROR!</v>
      </c>
      <c r="J923" s="1" t="s">
        <v>2195</v>
      </c>
      <c r="L923" s="1">
        <v>286.0</v>
      </c>
      <c r="M923" s="1">
        <v>10.0</v>
      </c>
      <c r="N923" s="3" t="str">
        <f>+44 341 638-9400</f>
        <v>#ERROR!</v>
      </c>
    </row>
    <row r="924">
      <c r="A924" s="1">
        <v>928.0</v>
      </c>
      <c r="B924" s="1">
        <v>3.7132125E7</v>
      </c>
      <c r="C924" s="1" t="s">
        <v>6</v>
      </c>
      <c r="D924" s="1" t="s">
        <v>2666</v>
      </c>
      <c r="E924" s="1" t="s">
        <v>463</v>
      </c>
      <c r="F924" s="2">
        <v>33947.0</v>
      </c>
      <c r="H924" s="1" t="s">
        <v>2667</v>
      </c>
      <c r="I924" s="3" t="str">
        <f>+44 341 644-4089</f>
        <v>#ERROR!</v>
      </c>
      <c r="J924" s="1" t="s">
        <v>575</v>
      </c>
      <c r="L924" s="1">
        <v>270.0</v>
      </c>
      <c r="M924" s="1">
        <v>10.0</v>
      </c>
      <c r="N924" s="3" t="str">
        <f>+44 341 644-4089</f>
        <v>#ERROR!</v>
      </c>
    </row>
    <row r="925">
      <c r="A925" s="1">
        <v>929.0</v>
      </c>
      <c r="B925" s="1">
        <v>2.3669221E7</v>
      </c>
      <c r="C925" s="1" t="s">
        <v>7</v>
      </c>
      <c r="D925" s="1" t="s">
        <v>571</v>
      </c>
      <c r="E925" s="1" t="s">
        <v>2668</v>
      </c>
      <c r="F925" s="2">
        <v>26839.0</v>
      </c>
      <c r="H925" s="1" t="s">
        <v>2669</v>
      </c>
      <c r="I925" s="3" t="str">
        <f>+44 341 346-9083</f>
        <v>#ERROR!</v>
      </c>
      <c r="J925" s="1" t="s">
        <v>237</v>
      </c>
      <c r="L925" s="1">
        <v>270.0</v>
      </c>
      <c r="M925" s="1">
        <v>10.0</v>
      </c>
      <c r="N925" s="3" t="str">
        <f>+44 341 346-9083</f>
        <v>#ERROR!</v>
      </c>
    </row>
    <row r="926">
      <c r="A926" s="1">
        <v>930.0</v>
      </c>
      <c r="B926" s="1">
        <v>3.7046956E7</v>
      </c>
      <c r="C926" s="1" t="s">
        <v>6</v>
      </c>
      <c r="D926" s="1" t="s">
        <v>2670</v>
      </c>
      <c r="E926" s="1" t="s">
        <v>2671</v>
      </c>
      <c r="F926" s="2">
        <v>31857.0</v>
      </c>
      <c r="H926" s="1" t="s">
        <v>2672</v>
      </c>
      <c r="I926" s="3" t="str">
        <f>+44 341 641-1810</f>
        <v>#ERROR!</v>
      </c>
      <c r="J926" s="1" t="s">
        <v>727</v>
      </c>
      <c r="L926" s="1">
        <v>270.0</v>
      </c>
      <c r="M926" s="1">
        <v>10.0</v>
      </c>
      <c r="N926" s="3" t="str">
        <f>+44 341 641-1810</f>
        <v>#ERROR!</v>
      </c>
    </row>
    <row r="927">
      <c r="A927" s="1">
        <v>931.0</v>
      </c>
      <c r="B927" s="1">
        <v>2.2760001E7</v>
      </c>
      <c r="C927" s="1" t="s">
        <v>7</v>
      </c>
      <c r="D927" s="1" t="s">
        <v>616</v>
      </c>
      <c r="E927" s="1" t="s">
        <v>822</v>
      </c>
      <c r="F927" s="2">
        <v>26478.0</v>
      </c>
      <c r="H927" s="1" t="s">
        <v>2673</v>
      </c>
      <c r="I927" s="3" t="str">
        <f>+44 11 3464-6144</f>
        <v>#ERROR!</v>
      </c>
      <c r="J927" s="1" t="s">
        <v>2674</v>
      </c>
      <c r="L927" s="1">
        <v>53863.0</v>
      </c>
      <c r="M927" s="1">
        <v>10.0</v>
      </c>
      <c r="N927" s="3" t="str">
        <f>+44 11 3464-6144</f>
        <v>#ERROR!</v>
      </c>
    </row>
    <row r="928">
      <c r="A928" s="1">
        <v>932.0</v>
      </c>
      <c r="B928" s="1">
        <v>2.3726913E7</v>
      </c>
      <c r="C928" s="1" t="s">
        <v>6</v>
      </c>
      <c r="D928" s="1" t="s">
        <v>2675</v>
      </c>
      <c r="E928" s="1" t="s">
        <v>2676</v>
      </c>
      <c r="F928" s="2">
        <v>26878.0</v>
      </c>
      <c r="H928" s="1" t="s">
        <v>669</v>
      </c>
      <c r="I928" s="3" t="str">
        <f>+44 341 486-8430</f>
        <v>#ERROR!</v>
      </c>
      <c r="J928" s="1" t="s">
        <v>2677</v>
      </c>
      <c r="L928" s="1">
        <v>270.0</v>
      </c>
      <c r="M928" s="1">
        <v>10.0</v>
      </c>
      <c r="N928" s="3" t="str">
        <f>+44 341 486-8430</f>
        <v>#ERROR!</v>
      </c>
    </row>
    <row r="929">
      <c r="A929" s="1">
        <v>933.0</v>
      </c>
      <c r="B929" s="1">
        <v>1.4354464E7</v>
      </c>
      <c r="C929" s="1" t="s">
        <v>7</v>
      </c>
      <c r="D929" s="1" t="s">
        <v>2678</v>
      </c>
      <c r="E929" s="1" t="s">
        <v>2408</v>
      </c>
      <c r="F929" s="2">
        <v>22390.0</v>
      </c>
      <c r="G929" s="1" t="s">
        <v>202</v>
      </c>
      <c r="H929" s="1" t="s">
        <v>2679</v>
      </c>
      <c r="I929" s="3" t="str">
        <f>+44 3491 63-4434</f>
        <v>#ERROR!</v>
      </c>
      <c r="J929" s="1" t="s">
        <v>720</v>
      </c>
      <c r="L929" s="1">
        <v>346.0</v>
      </c>
      <c r="M929" s="1">
        <v>10.0</v>
      </c>
      <c r="N929" s="3" t="str">
        <f>+44 3491 63-4434</f>
        <v>#ERROR!</v>
      </c>
    </row>
    <row r="930">
      <c r="A930" s="1">
        <v>934.0</v>
      </c>
      <c r="B930" s="1">
        <v>3.8306241E7</v>
      </c>
      <c r="C930" s="1" t="s">
        <v>7</v>
      </c>
      <c r="D930" s="1" t="s">
        <v>284</v>
      </c>
      <c r="E930" s="1" t="s">
        <v>2680</v>
      </c>
      <c r="F930" s="2">
        <v>34545.0</v>
      </c>
      <c r="H930" s="1" t="s">
        <v>2681</v>
      </c>
      <c r="I930" s="3" t="str">
        <f>+44 341 943-1440</f>
        <v>#ERROR!</v>
      </c>
      <c r="J930" s="1" t="s">
        <v>1467</v>
      </c>
      <c r="L930" s="1">
        <v>270.0</v>
      </c>
      <c r="M930" s="1">
        <v>10.0</v>
      </c>
      <c r="N930" s="3" t="str">
        <f>+44 341 943-1440</f>
        <v>#ERROR!</v>
      </c>
    </row>
    <row r="931">
      <c r="A931" s="1">
        <v>935.0</v>
      </c>
      <c r="B931" s="1">
        <v>3.3604975E7</v>
      </c>
      <c r="C931" s="1" t="s">
        <v>6</v>
      </c>
      <c r="D931" s="1" t="s">
        <v>2682</v>
      </c>
      <c r="E931" s="1" t="s">
        <v>2163</v>
      </c>
      <c r="F931" s="2">
        <v>31958.0</v>
      </c>
      <c r="G931" s="1" t="s">
        <v>2683</v>
      </c>
      <c r="H931" s="1" t="s">
        <v>1011</v>
      </c>
      <c r="I931" s="3" t="str">
        <f>+44 3496 64-9109</f>
        <v>#ERROR!</v>
      </c>
      <c r="J931" s="1" t="s">
        <v>2684</v>
      </c>
      <c r="L931" s="1">
        <v>54040.0</v>
      </c>
      <c r="M931" s="1">
        <v>10.0</v>
      </c>
      <c r="N931" s="3" t="str">
        <f>+44 3496 64-9109</f>
        <v>#ERROR!</v>
      </c>
    </row>
    <row r="932">
      <c r="A932" s="1">
        <v>936.0</v>
      </c>
      <c r="B932" s="1">
        <v>3.3331433E7</v>
      </c>
      <c r="C932" s="1" t="s">
        <v>6</v>
      </c>
      <c r="D932" s="1" t="s">
        <v>1214</v>
      </c>
      <c r="E932" s="1" t="s">
        <v>2685</v>
      </c>
      <c r="F932" s="2">
        <v>31748.0</v>
      </c>
      <c r="H932" s="1" t="s">
        <v>514</v>
      </c>
      <c r="I932" s="3" t="str">
        <f>+44 341 334-3011</f>
        <v>#ERROR!</v>
      </c>
      <c r="J932" s="1" t="s">
        <v>572</v>
      </c>
      <c r="L932" s="1">
        <v>270.0</v>
      </c>
      <c r="M932" s="1">
        <v>10.0</v>
      </c>
      <c r="N932" s="3" t="str">
        <f>+44 341 334-3011</f>
        <v>#ERROR!</v>
      </c>
    </row>
    <row r="933">
      <c r="A933" s="1">
        <v>937.0</v>
      </c>
      <c r="B933" s="1">
        <v>2.9286894E7</v>
      </c>
      <c r="C933" s="1" t="s">
        <v>6</v>
      </c>
      <c r="D933" s="1" t="s">
        <v>883</v>
      </c>
      <c r="E933" s="1" t="s">
        <v>2686</v>
      </c>
      <c r="F933" s="2">
        <v>30113.0</v>
      </c>
      <c r="H933" s="1" t="s">
        <v>2687</v>
      </c>
      <c r="I933" s="3" t="str">
        <f>+44 3464 44-3888</f>
        <v>#ERROR!</v>
      </c>
      <c r="J933" s="1" t="s">
        <v>237</v>
      </c>
      <c r="L933" s="1">
        <v>53970.0</v>
      </c>
      <c r="M933" s="1">
        <v>10.0</v>
      </c>
      <c r="N933" s="3" t="str">
        <f>+44 3464 44-3888</f>
        <v>#ERROR!</v>
      </c>
    </row>
    <row r="934">
      <c r="A934" s="1">
        <v>938.0</v>
      </c>
      <c r="B934" s="1">
        <v>2.4088145E7</v>
      </c>
      <c r="C934" s="1" t="s">
        <v>6</v>
      </c>
      <c r="D934" s="1" t="s">
        <v>1032</v>
      </c>
      <c r="E934" s="1" t="s">
        <v>2688</v>
      </c>
      <c r="F934" s="2">
        <v>27050.0</v>
      </c>
      <c r="H934" s="1" t="s">
        <v>2689</v>
      </c>
      <c r="I934" s="3" t="str">
        <f>+44 341 344-3143</f>
        <v>#ERROR!</v>
      </c>
      <c r="J934" s="1" t="s">
        <v>128</v>
      </c>
      <c r="L934" s="1">
        <v>270.0</v>
      </c>
      <c r="M934" s="1">
        <v>10.0</v>
      </c>
      <c r="N934" s="3" t="str">
        <f>+44 341 344-3143</f>
        <v>#ERROR!</v>
      </c>
    </row>
    <row r="935">
      <c r="A935" s="1">
        <v>939.0</v>
      </c>
      <c r="B935" s="1">
        <v>3.1505782E7</v>
      </c>
      <c r="C935" s="1" t="s">
        <v>7</v>
      </c>
      <c r="D935" s="1" t="s">
        <v>739</v>
      </c>
      <c r="E935" s="1" t="s">
        <v>2690</v>
      </c>
      <c r="F935" s="2">
        <v>30921.0</v>
      </c>
      <c r="G935" s="1" t="s">
        <v>2196</v>
      </c>
      <c r="H935" s="1" t="s">
        <v>380</v>
      </c>
      <c r="I935" s="3" t="str">
        <f>+44 341 339-4319</f>
        <v>#ERROR!</v>
      </c>
      <c r="J935" s="3" t="str">
        <f>+osdop</f>
        <v>#NAME?</v>
      </c>
      <c r="L935" s="1">
        <v>270.0</v>
      </c>
      <c r="M935" s="1">
        <v>10.0</v>
      </c>
      <c r="N935" s="3" t="str">
        <f>+44 341 339-4319</f>
        <v>#ERROR!</v>
      </c>
    </row>
    <row r="936">
      <c r="A936" s="1">
        <v>940.0</v>
      </c>
      <c r="B936" s="1">
        <v>2.8965607E7</v>
      </c>
      <c r="C936" s="1" t="s">
        <v>6</v>
      </c>
      <c r="D936" s="1" t="s">
        <v>2691</v>
      </c>
      <c r="E936" s="1" t="s">
        <v>2692</v>
      </c>
      <c r="F936" s="2">
        <v>29726.0</v>
      </c>
      <c r="H936" s="1" t="s">
        <v>2693</v>
      </c>
      <c r="I936" s="3" t="str">
        <f>+44 341 443-4996</f>
        <v>#ERROR!</v>
      </c>
      <c r="J936" s="1" t="s">
        <v>525</v>
      </c>
      <c r="L936" s="1">
        <v>270.0</v>
      </c>
      <c r="M936" s="1">
        <v>10.0</v>
      </c>
      <c r="N936" s="3" t="str">
        <f>+44 341 443-4996</f>
        <v>#ERROR!</v>
      </c>
    </row>
    <row r="937">
      <c r="A937" s="1">
        <v>941.0</v>
      </c>
      <c r="B937" s="1">
        <v>2.9047806E7</v>
      </c>
      <c r="C937" s="1" t="s">
        <v>6</v>
      </c>
      <c r="D937" s="1" t="s">
        <v>2694</v>
      </c>
      <c r="E937" s="1" t="s">
        <v>2695</v>
      </c>
      <c r="F937" s="2">
        <v>29564.0</v>
      </c>
      <c r="H937" s="1" t="s">
        <v>2696</v>
      </c>
      <c r="I937" s="3" t="str">
        <f>+44 341 344-3491</f>
        <v>#ERROR!</v>
      </c>
      <c r="J937" s="1" t="s">
        <v>2697</v>
      </c>
      <c r="L937" s="1">
        <v>270.0</v>
      </c>
      <c r="M937" s="1">
        <v>10.0</v>
      </c>
      <c r="N937" s="3" t="str">
        <f>+44 341 344-3491</f>
        <v>#ERROR!</v>
      </c>
    </row>
    <row r="938">
      <c r="A938" s="1">
        <v>942.0</v>
      </c>
      <c r="B938" s="1">
        <v>1.6819532E7</v>
      </c>
      <c r="C938" s="1" t="s">
        <v>6</v>
      </c>
      <c r="D938" s="1" t="s">
        <v>2649</v>
      </c>
      <c r="E938" s="1" t="s">
        <v>2698</v>
      </c>
      <c r="F938" s="2">
        <v>23102.0</v>
      </c>
      <c r="H938" s="1" t="s">
        <v>2699</v>
      </c>
      <c r="I938" s="3" t="str">
        <f>+44 341 693-9414</f>
        <v>#ERROR!</v>
      </c>
      <c r="J938" s="1" t="s">
        <v>128</v>
      </c>
      <c r="L938" s="1">
        <v>270.0</v>
      </c>
      <c r="M938" s="1">
        <v>10.0</v>
      </c>
      <c r="N938" s="3" t="str">
        <f>+44 341 693-9414</f>
        <v>#ERROR!</v>
      </c>
    </row>
    <row r="939">
      <c r="A939" s="1">
        <v>943.0</v>
      </c>
      <c r="B939" s="1">
        <v>2.6124973E7</v>
      </c>
      <c r="C939" s="1" t="s">
        <v>7</v>
      </c>
      <c r="D939" s="1" t="s">
        <v>155</v>
      </c>
      <c r="E939" s="1" t="s">
        <v>2700</v>
      </c>
      <c r="F939" s="2">
        <v>28401.0</v>
      </c>
      <c r="H939" s="1" t="s">
        <v>2701</v>
      </c>
      <c r="I939" s="3" t="str">
        <f>+44 341 400-0364</f>
        <v>#ERROR!</v>
      </c>
      <c r="J939" s="1" t="s">
        <v>963</v>
      </c>
      <c r="L939" s="1">
        <v>270.0</v>
      </c>
      <c r="M939" s="1">
        <v>10.0</v>
      </c>
      <c r="N939" s="3" t="str">
        <f>+44 341 400-0364</f>
        <v>#ERROR!</v>
      </c>
    </row>
    <row r="940">
      <c r="A940" s="1">
        <v>944.0</v>
      </c>
      <c r="B940" s="1">
        <v>3.1695098E7</v>
      </c>
      <c r="C940" s="1" t="s">
        <v>7</v>
      </c>
      <c r="D940" s="1" t="s">
        <v>159</v>
      </c>
      <c r="E940" s="1" t="s">
        <v>2702</v>
      </c>
      <c r="F940" s="2">
        <v>31134.0</v>
      </c>
      <c r="H940" s="1" t="s">
        <v>2703</v>
      </c>
      <c r="I940" s="3" t="str">
        <f>+44 341 619-3019</f>
        <v>#ERROR!</v>
      </c>
      <c r="J940" s="1" t="s">
        <v>270</v>
      </c>
      <c r="L940" s="1">
        <v>270.0</v>
      </c>
      <c r="M940" s="1">
        <v>10.0</v>
      </c>
      <c r="N940" s="3" t="str">
        <f>+44 341 619-3019</f>
        <v>#ERROR!</v>
      </c>
    </row>
    <row r="941">
      <c r="A941" s="1">
        <v>945.0</v>
      </c>
      <c r="B941" s="1">
        <v>3.0535841E7</v>
      </c>
      <c r="C941" s="1" t="s">
        <v>7</v>
      </c>
      <c r="D941" s="1" t="s">
        <v>2704</v>
      </c>
      <c r="E941" s="1" t="s">
        <v>584</v>
      </c>
      <c r="F941" s="2">
        <v>30543.0</v>
      </c>
      <c r="H941" s="1" t="s">
        <v>2705</v>
      </c>
      <c r="I941" s="3" t="str">
        <f>+44 341 314-1499</f>
        <v>#ERROR!</v>
      </c>
      <c r="J941" s="1" t="s">
        <v>2706</v>
      </c>
      <c r="L941" s="1">
        <v>308.0</v>
      </c>
      <c r="M941" s="1">
        <v>10.0</v>
      </c>
      <c r="N941" s="3" t="str">
        <f>+44 341 314-1499</f>
        <v>#ERROR!</v>
      </c>
    </row>
    <row r="942">
      <c r="A942" s="1">
        <v>946.0</v>
      </c>
      <c r="B942" s="1">
        <v>1.4677259E7</v>
      </c>
      <c r="C942" s="1" t="s">
        <v>7</v>
      </c>
      <c r="D942" s="1" t="s">
        <v>1523</v>
      </c>
      <c r="E942" s="1" t="s">
        <v>2707</v>
      </c>
      <c r="F942" s="2">
        <v>22396.0</v>
      </c>
      <c r="G942" s="1" t="s">
        <v>331</v>
      </c>
      <c r="H942" s="1" t="s">
        <v>2708</v>
      </c>
      <c r="I942" s="3" t="str">
        <f>+44 341 361-1011</f>
        <v>#ERROR!</v>
      </c>
      <c r="J942" s="1" t="s">
        <v>2709</v>
      </c>
      <c r="L942" s="1">
        <v>307.0</v>
      </c>
      <c r="M942" s="1">
        <v>10.0</v>
      </c>
      <c r="N942" s="3" t="str">
        <f>+44 341 361-1011</f>
        <v>#ERROR!</v>
      </c>
    </row>
    <row r="943">
      <c r="A943" s="1">
        <v>947.0</v>
      </c>
      <c r="B943" s="1">
        <v>4.6028413E7</v>
      </c>
      <c r="C943" s="1" t="s">
        <v>7</v>
      </c>
      <c r="D943" s="1" t="s">
        <v>1174</v>
      </c>
      <c r="E943" s="1" t="s">
        <v>2710</v>
      </c>
      <c r="F943" s="2">
        <v>38062.0</v>
      </c>
      <c r="H943" s="1" t="s">
        <v>2711</v>
      </c>
      <c r="I943" s="3" t="str">
        <f>+44 341 691-1919</f>
        <v>#ERROR!</v>
      </c>
      <c r="J943" s="1" t="s">
        <v>237</v>
      </c>
      <c r="L943" s="1">
        <v>270.0</v>
      </c>
      <c r="M943" s="1">
        <v>10.0</v>
      </c>
      <c r="N943" s="3" t="str">
        <f>+44 341 691-1919</f>
        <v>#ERROR!</v>
      </c>
    </row>
    <row r="944">
      <c r="A944" s="1">
        <v>948.0</v>
      </c>
      <c r="B944" s="1">
        <v>3.6254975E7</v>
      </c>
      <c r="C944" s="1" t="s">
        <v>7</v>
      </c>
      <c r="D944" s="1" t="s">
        <v>2007</v>
      </c>
      <c r="E944" s="1" t="s">
        <v>2712</v>
      </c>
      <c r="F944" s="2">
        <v>33569.0</v>
      </c>
      <c r="G944" s="1" t="s">
        <v>202</v>
      </c>
      <c r="H944" s="1" t="s">
        <v>2007</v>
      </c>
      <c r="I944" s="3" t="str">
        <f>+44 341 664-0300</f>
        <v>#ERROR!</v>
      </c>
      <c r="J944" s="1" t="s">
        <v>345</v>
      </c>
      <c r="L944" s="1">
        <v>270.0</v>
      </c>
      <c r="M944" s="1">
        <v>10.0</v>
      </c>
      <c r="N944" s="3" t="str">
        <f>+44 341 664-0300</f>
        <v>#ERROR!</v>
      </c>
    </row>
    <row r="945">
      <c r="A945" s="1">
        <v>949.0</v>
      </c>
      <c r="B945" s="1">
        <v>2.4378521E7</v>
      </c>
      <c r="C945" s="1" t="s">
        <v>6</v>
      </c>
      <c r="D945" s="1" t="s">
        <v>526</v>
      </c>
      <c r="E945" s="1" t="s">
        <v>2713</v>
      </c>
      <c r="F945" s="2">
        <v>27299.0</v>
      </c>
      <c r="H945" s="1" t="s">
        <v>2714</v>
      </c>
      <c r="I945" s="3" t="str">
        <f>+44 341 384-1916</f>
        <v>#ERROR!</v>
      </c>
      <c r="J945" s="1" t="s">
        <v>1164</v>
      </c>
      <c r="L945" s="1">
        <v>270.0</v>
      </c>
      <c r="M945" s="1">
        <v>10.0</v>
      </c>
      <c r="N945" s="3" t="str">
        <f>+44 341 384-1916</f>
        <v>#ERROR!</v>
      </c>
    </row>
    <row r="946">
      <c r="A946" s="1">
        <v>950.0</v>
      </c>
      <c r="B946" s="1">
        <v>1.7783041E7</v>
      </c>
      <c r="C946" s="1" t="s">
        <v>7</v>
      </c>
      <c r="D946" s="1" t="s">
        <v>1587</v>
      </c>
      <c r="E946" s="1" t="s">
        <v>2715</v>
      </c>
      <c r="F946" s="2">
        <v>24151.0</v>
      </c>
      <c r="H946" s="1" t="s">
        <v>2716</v>
      </c>
      <c r="I946" s="3" t="str">
        <f>+44 3448 46-9344</f>
        <v>#ERROR!</v>
      </c>
      <c r="J946" s="1" t="s">
        <v>1164</v>
      </c>
      <c r="L946" s="1">
        <v>270.0</v>
      </c>
      <c r="M946" s="1">
        <v>10.0</v>
      </c>
      <c r="N946" s="3" t="str">
        <f>+44 3448 46-9344</f>
        <v>#ERROR!</v>
      </c>
    </row>
    <row r="947">
      <c r="A947" s="1">
        <v>951.0</v>
      </c>
      <c r="B947" s="1">
        <v>4.2600191E7</v>
      </c>
      <c r="C947" s="1" t="s">
        <v>7</v>
      </c>
      <c r="D947" s="1" t="s">
        <v>2717</v>
      </c>
      <c r="E947" s="1" t="s">
        <v>2718</v>
      </c>
      <c r="F947" s="2">
        <v>36320.0</v>
      </c>
      <c r="G947" s="1" t="s">
        <v>2719</v>
      </c>
      <c r="H947" s="1" t="s">
        <v>2720</v>
      </c>
      <c r="I947" s="3" t="str">
        <f>+44 341 694-0140</f>
        <v>#ERROR!</v>
      </c>
      <c r="J947" s="1" t="s">
        <v>2046</v>
      </c>
      <c r="L947" s="1">
        <v>270.0</v>
      </c>
      <c r="M947" s="1">
        <v>10.0</v>
      </c>
      <c r="N947" s="3" t="str">
        <f>+44 341 694-0140</f>
        <v>#ERROR!</v>
      </c>
    </row>
    <row r="948">
      <c r="A948" s="1">
        <v>952.0</v>
      </c>
      <c r="B948" s="1">
        <v>4.2396491E7</v>
      </c>
      <c r="C948" s="1" t="s">
        <v>7</v>
      </c>
      <c r="D948" s="1" t="s">
        <v>2721</v>
      </c>
      <c r="E948" s="1" t="s">
        <v>2722</v>
      </c>
      <c r="F948" s="2">
        <v>36395.0</v>
      </c>
      <c r="G948" s="1" t="s">
        <v>2723</v>
      </c>
      <c r="H948" s="1" t="s">
        <v>2724</v>
      </c>
      <c r="I948" s="3" t="str">
        <f>+44 341 343-6369</f>
        <v>#ERROR!</v>
      </c>
      <c r="J948" s="1" t="s">
        <v>1113</v>
      </c>
      <c r="L948" s="1">
        <v>270.0</v>
      </c>
      <c r="M948" s="1">
        <v>10.0</v>
      </c>
      <c r="N948" s="3" t="str">
        <f>+44 341 343-6369</f>
        <v>#ERROR!</v>
      </c>
    </row>
    <row r="949">
      <c r="A949" s="1">
        <v>953.0</v>
      </c>
      <c r="B949" s="1">
        <v>2.3623616E7</v>
      </c>
      <c r="C949" s="1" t="s">
        <v>7</v>
      </c>
      <c r="D949" s="1" t="s">
        <v>321</v>
      </c>
      <c r="E949" s="1" t="s">
        <v>1319</v>
      </c>
      <c r="F949" s="2">
        <v>26718.0</v>
      </c>
      <c r="H949" s="1" t="s">
        <v>2725</v>
      </c>
      <c r="I949" s="3" t="str">
        <f>+44 341 601-3934</f>
        <v>#ERROR!</v>
      </c>
      <c r="J949" s="1" t="s">
        <v>864</v>
      </c>
      <c r="L949" s="1">
        <v>270.0</v>
      </c>
      <c r="M949" s="1">
        <v>10.0</v>
      </c>
      <c r="N949" s="3" t="str">
        <f>+44 341 601-3934</f>
        <v>#ERROR!</v>
      </c>
    </row>
    <row r="950">
      <c r="A950" s="1">
        <v>954.0</v>
      </c>
      <c r="B950" s="1">
        <v>4.2437341E7</v>
      </c>
      <c r="C950" s="1" t="s">
        <v>6</v>
      </c>
      <c r="D950" s="1" t="s">
        <v>1522</v>
      </c>
      <c r="E950" s="1" t="s">
        <v>2726</v>
      </c>
      <c r="F950" s="2">
        <v>36537.0</v>
      </c>
      <c r="G950" s="1" t="s">
        <v>2727</v>
      </c>
      <c r="H950" s="1" t="s">
        <v>2728</v>
      </c>
      <c r="I950" s="3" t="str">
        <f>+44 341 391-3984</f>
        <v>#ERROR!</v>
      </c>
      <c r="J950" s="1" t="s">
        <v>929</v>
      </c>
      <c r="L950" s="1">
        <v>270.0</v>
      </c>
      <c r="M950" s="1">
        <v>10.0</v>
      </c>
      <c r="N950" s="3" t="str">
        <f>+44 341 391-3984</f>
        <v>#ERROR!</v>
      </c>
    </row>
    <row r="951">
      <c r="A951" s="1">
        <v>955.0</v>
      </c>
      <c r="B951" s="1">
        <v>1.868374E7</v>
      </c>
      <c r="C951" s="1" t="s">
        <v>7</v>
      </c>
      <c r="D951" s="1" t="s">
        <v>321</v>
      </c>
      <c r="E951" s="1" t="s">
        <v>2729</v>
      </c>
      <c r="F951" s="2">
        <v>24684.0</v>
      </c>
      <c r="H951" s="1" t="s">
        <v>2730</v>
      </c>
      <c r="I951" s="3" t="str">
        <f>+44 341 609-3081</f>
        <v>#ERROR!</v>
      </c>
      <c r="J951" s="1" t="s">
        <v>730</v>
      </c>
      <c r="L951" s="1">
        <v>26443.0</v>
      </c>
      <c r="M951" s="1">
        <v>10.0</v>
      </c>
      <c r="N951" s="3" t="str">
        <f>+44 341 609-3081</f>
        <v>#ERROR!</v>
      </c>
    </row>
    <row r="952">
      <c r="A952" s="1">
        <v>956.0</v>
      </c>
      <c r="B952" s="1">
        <v>2.7389203E7</v>
      </c>
      <c r="C952" s="1" t="s">
        <v>6</v>
      </c>
      <c r="D952" s="1" t="s">
        <v>1651</v>
      </c>
      <c r="E952" s="1" t="s">
        <v>2731</v>
      </c>
      <c r="F952" s="2">
        <v>29002.0</v>
      </c>
      <c r="H952" s="1" t="s">
        <v>514</v>
      </c>
      <c r="I952" s="3" t="str">
        <f>+44 341 330-1389</f>
        <v>#ERROR!</v>
      </c>
      <c r="J952" s="1" t="s">
        <v>383</v>
      </c>
      <c r="L952" s="1">
        <v>251.0</v>
      </c>
      <c r="M952" s="1">
        <v>10.0</v>
      </c>
      <c r="N952" s="3" t="str">
        <f>+44 341 330-1389</f>
        <v>#ERROR!</v>
      </c>
    </row>
    <row r="953">
      <c r="A953" s="1">
        <v>957.0</v>
      </c>
      <c r="B953" s="1">
        <v>2.9062055E7</v>
      </c>
      <c r="C953" s="1" t="s">
        <v>7</v>
      </c>
      <c r="D953" s="1" t="s">
        <v>2732</v>
      </c>
      <c r="E953" s="1" t="s">
        <v>2733</v>
      </c>
      <c r="F953" s="2">
        <v>29798.0</v>
      </c>
      <c r="G953" s="1" t="s">
        <v>176</v>
      </c>
      <c r="H953" s="1" t="s">
        <v>2734</v>
      </c>
      <c r="I953" s="3" t="str">
        <f>+44 341 360-4901</f>
        <v>#ERROR!</v>
      </c>
      <c r="J953" s="1" t="s">
        <v>277</v>
      </c>
      <c r="L953" s="1">
        <v>270.0</v>
      </c>
      <c r="M953" s="1">
        <v>10.0</v>
      </c>
      <c r="N953" s="3" t="str">
        <f>+44 341 360-4901</f>
        <v>#ERROR!</v>
      </c>
    </row>
    <row r="954">
      <c r="A954" s="1">
        <v>958.0</v>
      </c>
      <c r="B954" s="1">
        <v>3.6929109E7</v>
      </c>
      <c r="C954" s="1" t="s">
        <v>7</v>
      </c>
      <c r="D954" s="1" t="s">
        <v>254</v>
      </c>
      <c r="E954" s="1" t="s">
        <v>2735</v>
      </c>
      <c r="F954" s="2">
        <v>34105.0</v>
      </c>
      <c r="H954" s="1" t="s">
        <v>2736</v>
      </c>
      <c r="I954" s="3" t="str">
        <f>+44 341 690-3133</f>
        <v>#ERROR!</v>
      </c>
      <c r="J954" s="1" t="s">
        <v>2737</v>
      </c>
      <c r="L954" s="1">
        <v>270.0</v>
      </c>
      <c r="M954" s="1">
        <v>10.0</v>
      </c>
      <c r="N954" s="3" t="str">
        <f>+44 341 690-3133</f>
        <v>#ERROR!</v>
      </c>
    </row>
    <row r="955">
      <c r="A955" s="1">
        <v>959.0</v>
      </c>
      <c r="B955" s="1">
        <v>2.4001607E7</v>
      </c>
      <c r="C955" s="1" t="s">
        <v>6</v>
      </c>
      <c r="D955" s="1" t="s">
        <v>2738</v>
      </c>
      <c r="E955" s="1" t="s">
        <v>2739</v>
      </c>
      <c r="F955" s="2">
        <v>26990.0</v>
      </c>
      <c r="H955" s="1" t="s">
        <v>2740</v>
      </c>
      <c r="I955" s="3" t="str">
        <f>+44 341 339-4044</f>
        <v>#ERROR!</v>
      </c>
      <c r="J955" s="1" t="s">
        <v>237</v>
      </c>
      <c r="L955" s="1">
        <v>270.0</v>
      </c>
      <c r="M955" s="1">
        <v>10.0</v>
      </c>
      <c r="N955" s="3" t="str">
        <f>+44 341 339-4044</f>
        <v>#ERROR!</v>
      </c>
    </row>
    <row r="956">
      <c r="A956" s="1">
        <v>960.0</v>
      </c>
      <c r="B956" s="1">
        <v>3.3789469E7</v>
      </c>
      <c r="C956" s="1" t="s">
        <v>7</v>
      </c>
      <c r="D956" s="1" t="s">
        <v>2007</v>
      </c>
      <c r="E956" s="1" t="s">
        <v>2163</v>
      </c>
      <c r="F956" s="2">
        <v>32077.0</v>
      </c>
      <c r="H956" s="1" t="s">
        <v>2741</v>
      </c>
      <c r="I956" s="3" t="str">
        <f>+44 341 648-9493</f>
        <v>#ERROR!</v>
      </c>
      <c r="J956" s="1" t="s">
        <v>720</v>
      </c>
      <c r="L956" s="1">
        <v>307.0</v>
      </c>
      <c r="M956" s="1">
        <v>10.0</v>
      </c>
      <c r="N956" s="3" t="str">
        <f>+44 341 648-9493</f>
        <v>#ERROR!</v>
      </c>
    </row>
    <row r="957">
      <c r="A957" s="1">
        <v>961.0</v>
      </c>
      <c r="B957" s="1">
        <v>3.5001301E7</v>
      </c>
      <c r="C957" s="1" t="s">
        <v>6</v>
      </c>
      <c r="D957" s="1" t="s">
        <v>1205</v>
      </c>
      <c r="E957" s="1" t="s">
        <v>2284</v>
      </c>
      <c r="F957" s="2">
        <v>32671.0</v>
      </c>
      <c r="H957" s="1" t="s">
        <v>597</v>
      </c>
      <c r="I957" s="3" t="str">
        <f>+44 3464 63-4383</f>
        <v>#ERROR!</v>
      </c>
      <c r="J957" s="1" t="s">
        <v>446</v>
      </c>
      <c r="L957" s="1">
        <v>53970.0</v>
      </c>
      <c r="M957" s="1">
        <v>10.0</v>
      </c>
      <c r="N957" s="3" t="str">
        <f>+44 3464 63-4383</f>
        <v>#ERROR!</v>
      </c>
    </row>
    <row r="958">
      <c r="A958" s="1">
        <v>962.0</v>
      </c>
      <c r="B958" s="1">
        <v>3.1150319E7</v>
      </c>
      <c r="C958" s="1" t="s">
        <v>6</v>
      </c>
      <c r="D958" s="1" t="s">
        <v>2742</v>
      </c>
      <c r="E958" s="1" t="s">
        <v>1248</v>
      </c>
      <c r="F958" s="2">
        <v>30722.0</v>
      </c>
      <c r="G958" s="1" t="s">
        <v>202</v>
      </c>
      <c r="H958" s="1" t="s">
        <v>2743</v>
      </c>
      <c r="I958" s="3" t="str">
        <f>+44 3464 44-8633</f>
        <v>#ERROR!</v>
      </c>
      <c r="J958" s="1" t="s">
        <v>422</v>
      </c>
      <c r="L958" s="1">
        <v>53970.0</v>
      </c>
      <c r="M958" s="1">
        <v>10.0</v>
      </c>
      <c r="N958" s="3" t="str">
        <f>+44 3464 44-8633</f>
        <v>#ERROR!</v>
      </c>
    </row>
    <row r="959">
      <c r="A959" s="1">
        <v>963.0</v>
      </c>
      <c r="B959" s="1">
        <v>3.6949463E7</v>
      </c>
      <c r="C959" s="1" t="s">
        <v>6</v>
      </c>
      <c r="D959" s="1" t="s">
        <v>1692</v>
      </c>
      <c r="E959" s="1" t="s">
        <v>2744</v>
      </c>
      <c r="F959" s="2">
        <v>33689.0</v>
      </c>
      <c r="G959" s="1" t="s">
        <v>2104</v>
      </c>
      <c r="H959" s="1" t="s">
        <v>2745</v>
      </c>
      <c r="I959" s="3" t="str">
        <f>+44 3496 63-4134</f>
        <v>#ERROR!</v>
      </c>
      <c r="J959" s="1" t="s">
        <v>2746</v>
      </c>
      <c r="L959" s="1">
        <v>199291.0</v>
      </c>
      <c r="M959" s="1">
        <v>10.0</v>
      </c>
      <c r="N959" s="3" t="str">
        <f>+44 3496 63-4134</f>
        <v>#ERROR!</v>
      </c>
    </row>
    <row r="960">
      <c r="A960" s="1">
        <v>964.0</v>
      </c>
      <c r="B960" s="1">
        <v>1.7475967E7</v>
      </c>
      <c r="C960" s="1" t="s">
        <v>6</v>
      </c>
      <c r="D960" s="1" t="s">
        <v>2747</v>
      </c>
      <c r="E960" s="1" t="s">
        <v>2748</v>
      </c>
      <c r="F960" s="2">
        <v>23626.0</v>
      </c>
      <c r="H960" s="1" t="s">
        <v>2749</v>
      </c>
      <c r="I960" s="3" t="str">
        <f>+44 3434 40-1360</f>
        <v>#ERROR!</v>
      </c>
      <c r="J960" s="1" t="s">
        <v>178</v>
      </c>
      <c r="L960" s="1">
        <v>53846.0</v>
      </c>
      <c r="M960" s="1">
        <v>10.0</v>
      </c>
      <c r="N960" s="3" t="str">
        <f>+44 3434 40-1360</f>
        <v>#ERROR!</v>
      </c>
    </row>
    <row r="961">
      <c r="A961" s="1">
        <v>965.0</v>
      </c>
      <c r="B961" s="1">
        <v>2.5208032E7</v>
      </c>
      <c r="C961" s="1" t="s">
        <v>7</v>
      </c>
      <c r="D961" s="1" t="s">
        <v>2750</v>
      </c>
      <c r="E961" s="1" t="s">
        <v>2751</v>
      </c>
      <c r="F961" s="2">
        <v>27744.0</v>
      </c>
      <c r="H961" s="1" t="s">
        <v>2752</v>
      </c>
      <c r="I961" s="3" t="str">
        <f>+44 341 419-9341</f>
        <v>#ERROR!</v>
      </c>
      <c r="J961" s="1" t="s">
        <v>225</v>
      </c>
      <c r="L961" s="1">
        <v>270.0</v>
      </c>
      <c r="M961" s="1">
        <v>10.0</v>
      </c>
      <c r="N961" s="3" t="str">
        <f>+44 341 419-9341</f>
        <v>#ERROR!</v>
      </c>
    </row>
    <row r="962">
      <c r="A962" s="1">
        <v>966.0</v>
      </c>
      <c r="B962" s="1">
        <v>2.6210214E7</v>
      </c>
      <c r="C962" s="1" t="s">
        <v>7</v>
      </c>
      <c r="D962" s="1" t="s">
        <v>514</v>
      </c>
      <c r="E962" s="1" t="s">
        <v>2753</v>
      </c>
      <c r="F962" s="2">
        <v>28449.0</v>
      </c>
      <c r="H962" s="1" t="s">
        <v>1651</v>
      </c>
      <c r="I962" s="3" t="str">
        <f>+44 341 664-3499</f>
        <v>#ERROR!</v>
      </c>
      <c r="J962" s="1" t="s">
        <v>471</v>
      </c>
      <c r="L962" s="1">
        <v>270.0</v>
      </c>
      <c r="M962" s="1">
        <v>10.0</v>
      </c>
      <c r="N962" s="3" t="str">
        <f>+44 341 664-3499</f>
        <v>#ERROR!</v>
      </c>
    </row>
    <row r="963">
      <c r="A963" s="1">
        <v>967.0</v>
      </c>
      <c r="B963" s="1">
        <v>2.3538848E7</v>
      </c>
      <c r="C963" s="1" t="s">
        <v>6</v>
      </c>
      <c r="D963" s="1" t="s">
        <v>2754</v>
      </c>
      <c r="E963" s="1" t="s">
        <v>850</v>
      </c>
      <c r="F963" s="2">
        <v>26891.0</v>
      </c>
      <c r="G963" s="1" t="s">
        <v>2755</v>
      </c>
      <c r="H963" s="1" t="s">
        <v>2756</v>
      </c>
      <c r="I963" s="3" t="str">
        <f>+44 341 641-0346</f>
        <v>#ERROR!</v>
      </c>
      <c r="J963" s="1" t="s">
        <v>237</v>
      </c>
      <c r="L963" s="1">
        <v>26443.0</v>
      </c>
      <c r="M963" s="1">
        <v>10.0</v>
      </c>
      <c r="N963" s="3" t="str">
        <f>+44 341 641-0346</f>
        <v>#ERROR!</v>
      </c>
    </row>
    <row r="964">
      <c r="A964" s="1">
        <v>968.0</v>
      </c>
      <c r="B964" s="1">
        <v>2.6471947E7</v>
      </c>
      <c r="C964" s="1" t="s">
        <v>6</v>
      </c>
      <c r="D964" s="1" t="s">
        <v>2757</v>
      </c>
      <c r="E964" s="1" t="s">
        <v>2758</v>
      </c>
      <c r="F964" s="2">
        <v>28488.0</v>
      </c>
      <c r="G964" s="1" t="s">
        <v>2759</v>
      </c>
      <c r="H964" s="1" t="s">
        <v>2760</v>
      </c>
      <c r="I964" s="3" t="str">
        <f>+44 341 680-0009</f>
        <v>#ERROR!</v>
      </c>
      <c r="J964" s="1" t="s">
        <v>163</v>
      </c>
      <c r="L964" s="1">
        <v>270.0</v>
      </c>
      <c r="M964" s="1">
        <v>10.0</v>
      </c>
      <c r="N964" s="3" t="str">
        <f>+44 341 680-0009</f>
        <v>#ERROR!</v>
      </c>
    </row>
    <row r="965">
      <c r="A965" s="1">
        <v>969.0</v>
      </c>
      <c r="B965" s="1">
        <v>2.889939E7</v>
      </c>
      <c r="C965" s="1" t="s">
        <v>6</v>
      </c>
      <c r="D965" s="1" t="s">
        <v>1214</v>
      </c>
      <c r="E965" s="1" t="s">
        <v>2761</v>
      </c>
      <c r="F965" s="2">
        <v>29619.0</v>
      </c>
      <c r="H965" s="1" t="s">
        <v>2762</v>
      </c>
      <c r="I965" s="3" t="str">
        <f>+44 344 410-3999</f>
        <v>#ERROR!</v>
      </c>
      <c r="J965" s="1" t="s">
        <v>2763</v>
      </c>
      <c r="L965" s="1">
        <v>270.0</v>
      </c>
      <c r="M965" s="1">
        <v>10.0</v>
      </c>
      <c r="N965" s="3" t="str">
        <f>+44 344 410-3999</f>
        <v>#ERROR!</v>
      </c>
    </row>
    <row r="966">
      <c r="A966" s="1">
        <v>970.0</v>
      </c>
      <c r="B966" s="1">
        <v>3.1230136E7</v>
      </c>
      <c r="C966" s="1" t="s">
        <v>7</v>
      </c>
      <c r="D966" s="1" t="s">
        <v>2764</v>
      </c>
      <c r="E966" s="1" t="s">
        <v>2765</v>
      </c>
      <c r="F966" s="2">
        <v>30886.0</v>
      </c>
      <c r="H966" s="1" t="s">
        <v>2280</v>
      </c>
      <c r="I966" s="3" t="str">
        <f>+44 341 484-9064</f>
        <v>#ERROR!</v>
      </c>
      <c r="J966" s="1" t="s">
        <v>403</v>
      </c>
      <c r="L966" s="1">
        <v>307.0</v>
      </c>
      <c r="M966" s="1">
        <v>10.0</v>
      </c>
      <c r="N966" s="3" t="str">
        <f>+44 341 484-9064</f>
        <v>#ERROR!</v>
      </c>
    </row>
    <row r="967">
      <c r="A967" s="1">
        <v>971.0</v>
      </c>
      <c r="B967" s="1">
        <v>2.2478592E7</v>
      </c>
      <c r="C967" s="1" t="s">
        <v>6</v>
      </c>
      <c r="D967" s="1" t="s">
        <v>352</v>
      </c>
      <c r="E967" s="1" t="s">
        <v>2360</v>
      </c>
      <c r="F967" s="2">
        <v>25990.0</v>
      </c>
      <c r="G967" s="1" t="s">
        <v>2567</v>
      </c>
      <c r="H967" s="1" t="s">
        <v>913</v>
      </c>
      <c r="I967" s="3" t="str">
        <f>+44 341 344-9409</f>
        <v>#ERROR!</v>
      </c>
      <c r="J967" s="1" t="s">
        <v>237</v>
      </c>
      <c r="L967" s="1">
        <v>26513.0</v>
      </c>
      <c r="M967" s="1">
        <v>10.0</v>
      </c>
      <c r="N967" s="3" t="str">
        <f>+44 341 344-9409</f>
        <v>#ERROR!</v>
      </c>
    </row>
    <row r="968">
      <c r="A968" s="1">
        <v>972.0</v>
      </c>
      <c r="B968" s="1">
        <v>2.6132848E7</v>
      </c>
      <c r="C968" s="1" t="s">
        <v>7</v>
      </c>
      <c r="D968" s="1" t="s">
        <v>155</v>
      </c>
      <c r="E968" s="1" t="s">
        <v>2766</v>
      </c>
      <c r="F968" s="2">
        <v>28392.0</v>
      </c>
      <c r="H968" s="1" t="s">
        <v>1105</v>
      </c>
      <c r="I968" s="3" t="str">
        <f>+44 341 694-9496</f>
        <v>#ERROR!</v>
      </c>
      <c r="J968" s="1" t="s">
        <v>1691</v>
      </c>
      <c r="L968" s="1">
        <v>270.0</v>
      </c>
      <c r="M968" s="1">
        <v>10.0</v>
      </c>
      <c r="N968" s="3" t="str">
        <f>+44 341 694-9496</f>
        <v>#ERROR!</v>
      </c>
    </row>
    <row r="969">
      <c r="A969" s="1">
        <v>973.0</v>
      </c>
      <c r="B969" s="1">
        <v>3.1552301E7</v>
      </c>
      <c r="C969" s="1" t="s">
        <v>7</v>
      </c>
      <c r="D969" s="1" t="s">
        <v>2767</v>
      </c>
      <c r="E969" s="1" t="s">
        <v>2768</v>
      </c>
      <c r="F969" s="2">
        <v>31076.0</v>
      </c>
      <c r="G969" s="1" t="s">
        <v>202</v>
      </c>
      <c r="H969" s="1" t="s">
        <v>2166</v>
      </c>
      <c r="I969" s="3" t="str">
        <f>+44 341 303-0964</f>
        <v>#ERROR!</v>
      </c>
      <c r="J969" s="1" t="s">
        <v>225</v>
      </c>
      <c r="L969" s="1">
        <v>270.0</v>
      </c>
      <c r="M969" s="1">
        <v>10.0</v>
      </c>
      <c r="N969" s="3" t="str">
        <f>+44 341 303-0964</f>
        <v>#ERROR!</v>
      </c>
    </row>
    <row r="970">
      <c r="A970" s="1">
        <v>974.0</v>
      </c>
      <c r="B970" s="1">
        <v>1.3785204E7</v>
      </c>
      <c r="C970" s="1" t="s">
        <v>7</v>
      </c>
      <c r="D970" s="1" t="s">
        <v>2769</v>
      </c>
      <c r="E970" s="1" t="s">
        <v>2770</v>
      </c>
      <c r="F970" s="2">
        <v>21856.0</v>
      </c>
      <c r="H970" s="1" t="s">
        <v>2771</v>
      </c>
      <c r="I970" s="3" t="str">
        <f>+44 341 399-1913</f>
        <v>#ERROR!</v>
      </c>
      <c r="J970" s="1" t="s">
        <v>168</v>
      </c>
      <c r="L970" s="1">
        <v>270.0</v>
      </c>
      <c r="M970" s="1">
        <v>10.0</v>
      </c>
      <c r="N970" s="3" t="str">
        <f>+44 341 399-1913</f>
        <v>#ERROR!</v>
      </c>
    </row>
    <row r="971">
      <c r="A971" s="1">
        <v>975.0</v>
      </c>
      <c r="B971" s="1">
        <v>4.2246536E7</v>
      </c>
      <c r="C971" s="1" t="s">
        <v>7</v>
      </c>
      <c r="D971" s="1" t="s">
        <v>2068</v>
      </c>
      <c r="E971" s="1" t="s">
        <v>2772</v>
      </c>
      <c r="F971" s="2">
        <v>36467.0</v>
      </c>
      <c r="H971" s="1" t="s">
        <v>278</v>
      </c>
      <c r="I971" s="3" t="str">
        <f>+44 341 669-9113</f>
        <v>#ERROR!</v>
      </c>
      <c r="J971" s="1" t="s">
        <v>654</v>
      </c>
      <c r="L971" s="1">
        <v>270.0</v>
      </c>
      <c r="M971" s="1">
        <v>10.0</v>
      </c>
      <c r="N971" s="3" t="str">
        <f>+44 341 669-9113</f>
        <v>#ERROR!</v>
      </c>
    </row>
    <row r="972">
      <c r="A972" s="1">
        <v>976.0</v>
      </c>
      <c r="B972" s="1">
        <v>3.6014799E7</v>
      </c>
      <c r="C972" s="1" t="s">
        <v>6</v>
      </c>
      <c r="D972" s="1" t="s">
        <v>2773</v>
      </c>
      <c r="E972" s="1" t="s">
        <v>2774</v>
      </c>
      <c r="F972" s="2">
        <v>33443.0</v>
      </c>
      <c r="H972" s="1" t="s">
        <v>2775</v>
      </c>
      <c r="I972" s="3" t="str">
        <f>+44 3499 46-3938</f>
        <v>#ERROR!</v>
      </c>
      <c r="J972" s="1" t="s">
        <v>178</v>
      </c>
      <c r="L972" s="1">
        <v>54260.0</v>
      </c>
      <c r="M972" s="1">
        <v>10.0</v>
      </c>
      <c r="N972" s="3" t="str">
        <f>+44 3499 46-3938</f>
        <v>#ERROR!</v>
      </c>
    </row>
    <row r="973">
      <c r="A973" s="1">
        <v>977.0</v>
      </c>
      <c r="B973" s="1">
        <v>2.44489E7</v>
      </c>
      <c r="C973" s="1" t="s">
        <v>7</v>
      </c>
      <c r="D973" s="1" t="s">
        <v>358</v>
      </c>
      <c r="E973" s="1" t="s">
        <v>2776</v>
      </c>
      <c r="F973" s="2">
        <v>27312.0</v>
      </c>
      <c r="H973" s="1" t="s">
        <v>2777</v>
      </c>
      <c r="I973" s="3" t="str">
        <f>+44 3499 63-9991</f>
        <v>#ERROR!</v>
      </c>
      <c r="J973" s="1" t="s">
        <v>2778</v>
      </c>
      <c r="L973" s="1">
        <v>285.0</v>
      </c>
      <c r="M973" s="1">
        <v>10.0</v>
      </c>
      <c r="N973" s="3" t="str">
        <f>+44 3499 63-9991</f>
        <v>#ERROR!</v>
      </c>
    </row>
    <row r="974">
      <c r="A974" s="1">
        <v>978.0</v>
      </c>
      <c r="B974" s="1">
        <v>2.3991307E7</v>
      </c>
      <c r="C974" s="1" t="s">
        <v>6</v>
      </c>
      <c r="D974" s="1" t="s">
        <v>336</v>
      </c>
      <c r="E974" s="1" t="s">
        <v>2779</v>
      </c>
      <c r="F974" s="2">
        <v>27068.0</v>
      </c>
      <c r="G974" s="1" t="s">
        <v>139</v>
      </c>
      <c r="H974" s="1" t="s">
        <v>2780</v>
      </c>
      <c r="I974" s="3" t="str">
        <f>+44 341 660-4894</f>
        <v>#ERROR!</v>
      </c>
      <c r="J974" s="1" t="s">
        <v>2781</v>
      </c>
      <c r="L974" s="1">
        <v>270.0</v>
      </c>
      <c r="M974" s="1">
        <v>10.0</v>
      </c>
      <c r="N974" s="3" t="str">
        <f>+44 341 660-4894</f>
        <v>#ERROR!</v>
      </c>
    </row>
    <row r="975">
      <c r="A975" s="1">
        <v>979.0</v>
      </c>
      <c r="B975" s="1">
        <v>1.7813717E7</v>
      </c>
      <c r="C975" s="1" t="s">
        <v>7</v>
      </c>
      <c r="D975" s="1" t="s">
        <v>704</v>
      </c>
      <c r="E975" s="1" t="s">
        <v>2782</v>
      </c>
      <c r="F975" s="2">
        <v>23876.0</v>
      </c>
      <c r="H975" s="1" t="s">
        <v>2783</v>
      </c>
      <c r="I975" s="3" t="str">
        <f>+44 3499 63-9991</f>
        <v>#ERROR!</v>
      </c>
      <c r="J975" s="1" t="s">
        <v>720</v>
      </c>
      <c r="L975" s="1">
        <v>285.0</v>
      </c>
      <c r="M975" s="1">
        <v>10.0</v>
      </c>
      <c r="N975" s="3" t="str">
        <f>+44 3499 63-9991</f>
        <v>#ERROR!</v>
      </c>
    </row>
    <row r="976">
      <c r="A976" s="1">
        <v>980.0</v>
      </c>
      <c r="B976" s="1">
        <v>2.4386127E7</v>
      </c>
      <c r="C976" s="1" t="s">
        <v>7</v>
      </c>
      <c r="D976" s="1" t="s">
        <v>621</v>
      </c>
      <c r="E976" s="1" t="s">
        <v>2784</v>
      </c>
      <c r="F976" s="2">
        <v>27300.0</v>
      </c>
      <c r="G976" s="1" t="s">
        <v>2785</v>
      </c>
      <c r="H976" s="1" t="s">
        <v>2786</v>
      </c>
      <c r="I976" s="3" t="str">
        <f>+44 341 643-4048</f>
        <v>#ERROR!</v>
      </c>
      <c r="J976" s="1" t="s">
        <v>202</v>
      </c>
      <c r="L976" s="1">
        <v>270.0</v>
      </c>
      <c r="M976" s="1">
        <v>10.0</v>
      </c>
      <c r="N976" s="3" t="str">
        <f>+44 341 643-4048</f>
        <v>#ERROR!</v>
      </c>
    </row>
    <row r="977">
      <c r="A977" s="1">
        <v>981.0</v>
      </c>
      <c r="B977" s="1">
        <v>3.1218354E7</v>
      </c>
      <c r="C977" s="1" t="s">
        <v>6</v>
      </c>
      <c r="D977" s="1" t="s">
        <v>1958</v>
      </c>
      <c r="E977" s="1" t="s">
        <v>2787</v>
      </c>
      <c r="F977" s="2">
        <v>31104.0</v>
      </c>
      <c r="G977" s="1" t="s">
        <v>1839</v>
      </c>
      <c r="H977" s="1" t="s">
        <v>651</v>
      </c>
      <c r="I977" s="3" t="str">
        <f>+44 341 618-1448</f>
        <v>#ERROR!</v>
      </c>
      <c r="J977" s="1" t="s">
        <v>864</v>
      </c>
      <c r="L977" s="1">
        <v>270.0</v>
      </c>
      <c r="M977" s="1">
        <v>10.0</v>
      </c>
      <c r="N977" s="3" t="str">
        <f>+44 341 618-1448</f>
        <v>#ERROR!</v>
      </c>
    </row>
    <row r="978">
      <c r="A978" s="1">
        <v>982.0</v>
      </c>
      <c r="B978" s="1">
        <v>6393129.0</v>
      </c>
      <c r="C978" s="1" t="s">
        <v>7</v>
      </c>
      <c r="D978" s="1" t="s">
        <v>2788</v>
      </c>
      <c r="E978" s="1" t="s">
        <v>2789</v>
      </c>
      <c r="F978" s="2">
        <v>16540.0</v>
      </c>
      <c r="H978" s="1" t="s">
        <v>2790</v>
      </c>
      <c r="I978" s="3" t="str">
        <f>+44 341 334-0141</f>
        <v>#ERROR!</v>
      </c>
      <c r="J978" s="1" t="s">
        <v>602</v>
      </c>
      <c r="L978" s="1">
        <v>270.0</v>
      </c>
      <c r="M978" s="1">
        <v>10.0</v>
      </c>
      <c r="N978" s="3" t="str">
        <f>+44 341 334-0141</f>
        <v>#ERROR!</v>
      </c>
    </row>
    <row r="979">
      <c r="A979" s="1">
        <v>983.0</v>
      </c>
      <c r="B979" s="1">
        <v>1.5094946E7</v>
      </c>
      <c r="C979" s="1" t="s">
        <v>7</v>
      </c>
      <c r="D979" s="1" t="s">
        <v>1075</v>
      </c>
      <c r="E979" s="1" t="s">
        <v>2791</v>
      </c>
      <c r="F979" s="2">
        <v>22779.0</v>
      </c>
      <c r="H979" s="1" t="s">
        <v>124</v>
      </c>
      <c r="I979" s="3" t="str">
        <f>+44 3499 63-8648</f>
        <v>#ERROR!</v>
      </c>
      <c r="J979" s="1" t="s">
        <v>623</v>
      </c>
      <c r="L979" s="1">
        <v>285.0</v>
      </c>
      <c r="M979" s="1">
        <v>10.0</v>
      </c>
      <c r="N979" s="3" t="str">
        <f>+44 3499 63-8648</f>
        <v>#ERROR!</v>
      </c>
    </row>
    <row r="980">
      <c r="A980" s="1">
        <v>984.0</v>
      </c>
      <c r="B980" s="1">
        <v>4.4736909E7</v>
      </c>
      <c r="C980" s="1" t="s">
        <v>7</v>
      </c>
      <c r="D980" s="1" t="s">
        <v>2792</v>
      </c>
      <c r="E980" s="1" t="s">
        <v>2793</v>
      </c>
      <c r="F980" s="2">
        <v>37735.0</v>
      </c>
      <c r="H980" s="1" t="s">
        <v>2794</v>
      </c>
      <c r="I980" s="3" t="str">
        <f>+44 341 493-0994</f>
        <v>#ERROR!</v>
      </c>
      <c r="J980" s="1" t="s">
        <v>290</v>
      </c>
      <c r="L980" s="1">
        <v>270.0</v>
      </c>
      <c r="M980" s="1">
        <v>10.0</v>
      </c>
      <c r="N980" s="3" t="str">
        <f>+44 341 493-0994</f>
        <v>#ERROR!</v>
      </c>
    </row>
    <row r="981">
      <c r="A981" s="1">
        <v>985.0</v>
      </c>
      <c r="B981" s="1">
        <v>4.2892221E7</v>
      </c>
      <c r="C981" s="1" t="s">
        <v>7</v>
      </c>
      <c r="D981" s="1" t="s">
        <v>2280</v>
      </c>
      <c r="E981" s="1" t="s">
        <v>2795</v>
      </c>
      <c r="F981" s="2">
        <v>36578.0</v>
      </c>
      <c r="G981" s="1" t="s">
        <v>2462</v>
      </c>
      <c r="H981" s="1" t="s">
        <v>2796</v>
      </c>
      <c r="I981" s="3" t="str">
        <f>+44 341 649-9430</f>
        <v>#ERROR!</v>
      </c>
      <c r="J981" s="1" t="s">
        <v>229</v>
      </c>
      <c r="L981" s="1">
        <v>286.0</v>
      </c>
      <c r="M981" s="1">
        <v>10.0</v>
      </c>
      <c r="N981" s="3" t="str">
        <f>+44 341 649-9430</f>
        <v>#ERROR!</v>
      </c>
    </row>
    <row r="982">
      <c r="A982" s="1">
        <v>986.0</v>
      </c>
      <c r="B982" s="1">
        <v>1.8242652E7</v>
      </c>
      <c r="C982" s="1" t="s">
        <v>7</v>
      </c>
      <c r="D982" s="1" t="s">
        <v>1243</v>
      </c>
      <c r="E982" s="1" t="s">
        <v>2797</v>
      </c>
      <c r="F982" s="2">
        <v>24669.0</v>
      </c>
      <c r="H982" s="1" t="s">
        <v>2798</v>
      </c>
      <c r="I982" s="3" t="str">
        <f>+44 3499 31-8488</f>
        <v>#ERROR!</v>
      </c>
      <c r="J982" s="1" t="s">
        <v>963</v>
      </c>
      <c r="L982" s="1">
        <v>285.0</v>
      </c>
      <c r="M982" s="1">
        <v>10.0</v>
      </c>
      <c r="N982" s="3" t="str">
        <f>+44 3499 31-8488</f>
        <v>#ERROR!</v>
      </c>
    </row>
    <row r="983">
      <c r="A983" s="1">
        <v>987.0</v>
      </c>
      <c r="B983" s="1">
        <v>2.5106458E7</v>
      </c>
      <c r="C983" s="1" t="s">
        <v>7</v>
      </c>
      <c r="D983" s="1" t="s">
        <v>2115</v>
      </c>
      <c r="E983" s="1" t="s">
        <v>2799</v>
      </c>
      <c r="F983" s="2">
        <v>27771.0</v>
      </c>
      <c r="H983" s="1" t="s">
        <v>2800</v>
      </c>
      <c r="I983" s="3" t="str">
        <f>+44 341 399-9941</f>
        <v>#ERROR!</v>
      </c>
      <c r="J983" s="1" t="s">
        <v>422</v>
      </c>
      <c r="L983" s="1">
        <v>270.0</v>
      </c>
      <c r="M983" s="1">
        <v>10.0</v>
      </c>
      <c r="N983" s="3" t="str">
        <f>+44 341 399-9941</f>
        <v>#ERROR!</v>
      </c>
    </row>
    <row r="984">
      <c r="A984" s="1">
        <v>988.0</v>
      </c>
      <c r="B984" s="1">
        <v>3.5744915E7</v>
      </c>
      <c r="C984" s="1" t="s">
        <v>6</v>
      </c>
      <c r="D984" s="1" t="s">
        <v>164</v>
      </c>
      <c r="E984" s="1" t="s">
        <v>2801</v>
      </c>
      <c r="F984" s="2">
        <v>32901.0</v>
      </c>
      <c r="G984" s="1" t="s">
        <v>2802</v>
      </c>
      <c r="H984" s="1" t="s">
        <v>2803</v>
      </c>
      <c r="I984" s="3" t="str">
        <f>+44 341 639-1386</f>
        <v>#ERROR!</v>
      </c>
      <c r="J984" s="1" t="s">
        <v>237</v>
      </c>
      <c r="L984" s="1">
        <v>270.0</v>
      </c>
      <c r="M984" s="1">
        <v>10.0</v>
      </c>
      <c r="N984" s="3" t="str">
        <f>+44 341 639-1386</f>
        <v>#ERROR!</v>
      </c>
    </row>
    <row r="985">
      <c r="A985" s="1">
        <v>989.0</v>
      </c>
      <c r="B985" s="1">
        <v>1.643425E7</v>
      </c>
      <c r="C985" s="1" t="s">
        <v>7</v>
      </c>
      <c r="D985" s="1" t="s">
        <v>1084</v>
      </c>
      <c r="E985" s="1" t="s">
        <v>1248</v>
      </c>
      <c r="F985" s="2">
        <v>23188.0</v>
      </c>
      <c r="H985" s="1" t="s">
        <v>549</v>
      </c>
      <c r="I985" s="3" t="str">
        <f>+44 341 336-9094</f>
        <v>#ERROR!</v>
      </c>
      <c r="J985" s="1" t="s">
        <v>1691</v>
      </c>
      <c r="L985" s="1">
        <v>270.0</v>
      </c>
      <c r="M985" s="1">
        <v>10.0</v>
      </c>
      <c r="N985" s="3" t="str">
        <f>+44 341 336-9094</f>
        <v>#ERROR!</v>
      </c>
    </row>
    <row r="986">
      <c r="A986" s="1">
        <v>990.0</v>
      </c>
      <c r="B986" s="1">
        <v>9.4820737E7</v>
      </c>
      <c r="C986" s="1" t="s">
        <v>7</v>
      </c>
      <c r="D986" s="1" t="s">
        <v>2804</v>
      </c>
      <c r="E986" s="1" t="s">
        <v>1443</v>
      </c>
      <c r="F986" s="2">
        <v>34151.0</v>
      </c>
      <c r="G986" s="1" t="s">
        <v>2805</v>
      </c>
      <c r="H986" s="1" t="s">
        <v>2806</v>
      </c>
      <c r="I986" s="3" t="str">
        <f>+44 341 304-9193</f>
        <v>#ERROR!</v>
      </c>
      <c r="J986" s="1" t="s">
        <v>461</v>
      </c>
      <c r="L986" s="1">
        <v>270.0</v>
      </c>
      <c r="M986" s="1">
        <v>234.0</v>
      </c>
      <c r="N986" s="3" t="str">
        <f>+44 341 304-9193</f>
        <v>#ERROR!</v>
      </c>
    </row>
    <row r="987">
      <c r="A987" s="1">
        <v>991.0</v>
      </c>
      <c r="B987" s="1">
        <v>2.0420635E7</v>
      </c>
      <c r="C987" s="1" t="s">
        <v>7</v>
      </c>
      <c r="D987" s="1" t="s">
        <v>2807</v>
      </c>
      <c r="E987" s="1" t="s">
        <v>2808</v>
      </c>
      <c r="F987" s="2">
        <v>25106.0</v>
      </c>
      <c r="H987" s="1" t="s">
        <v>2809</v>
      </c>
      <c r="I987" s="3" t="str">
        <f>+44 341 380-1936</f>
        <v>#ERROR!</v>
      </c>
      <c r="J987" s="1" t="s">
        <v>1228</v>
      </c>
      <c r="L987" s="1">
        <v>270.0</v>
      </c>
      <c r="M987" s="1">
        <v>10.0</v>
      </c>
      <c r="N987" s="3" t="str">
        <f>+44 341 380-1936</f>
        <v>#ERROR!</v>
      </c>
    </row>
    <row r="988">
      <c r="A988" s="1">
        <v>992.0</v>
      </c>
      <c r="B988" s="1">
        <v>3.5412334E7</v>
      </c>
      <c r="C988" s="1" t="s">
        <v>7</v>
      </c>
      <c r="D988" s="1" t="s">
        <v>248</v>
      </c>
      <c r="E988" s="1" t="s">
        <v>2810</v>
      </c>
      <c r="F988" s="2">
        <v>33068.0</v>
      </c>
      <c r="G988" s="1" t="s">
        <v>2811</v>
      </c>
      <c r="H988" s="1" t="s">
        <v>2812</v>
      </c>
      <c r="I988" s="3" t="str">
        <f>+44 341 363-4308</f>
        <v>#ERROR!</v>
      </c>
      <c r="J988" s="1" t="s">
        <v>2813</v>
      </c>
      <c r="L988" s="1">
        <v>270.0</v>
      </c>
      <c r="M988" s="1">
        <v>10.0</v>
      </c>
      <c r="N988" s="3" t="str">
        <f>+44 341 363-4308</f>
        <v>#ERROR!</v>
      </c>
    </row>
    <row r="989">
      <c r="A989" s="1">
        <v>993.0</v>
      </c>
      <c r="B989" s="1">
        <v>3.7280529E7</v>
      </c>
      <c r="C989" s="1" t="s">
        <v>7</v>
      </c>
      <c r="D989" s="1" t="s">
        <v>2814</v>
      </c>
      <c r="E989" s="1" t="s">
        <v>2815</v>
      </c>
      <c r="F989" s="2">
        <v>34119.0</v>
      </c>
      <c r="G989" s="1" t="s">
        <v>2816</v>
      </c>
      <c r="H989" s="1" t="s">
        <v>2817</v>
      </c>
      <c r="I989" s="3" t="str">
        <f>+44 341 313-6334</f>
        <v>#ERROR!</v>
      </c>
      <c r="J989" s="1" t="s">
        <v>450</v>
      </c>
      <c r="L989" s="1">
        <v>270.0</v>
      </c>
      <c r="M989" s="1">
        <v>10.0</v>
      </c>
      <c r="N989" s="3" t="str">
        <f>+44 341 313-6334</f>
        <v>#ERROR!</v>
      </c>
    </row>
    <row r="990">
      <c r="A990" s="1">
        <v>994.0</v>
      </c>
      <c r="B990" s="1">
        <v>3.5941701E7</v>
      </c>
      <c r="C990" s="1" t="s">
        <v>6</v>
      </c>
      <c r="D990" s="1" t="s">
        <v>549</v>
      </c>
      <c r="E990" s="1" t="s">
        <v>1511</v>
      </c>
      <c r="F990" s="2">
        <v>33387.0</v>
      </c>
      <c r="H990" s="1" t="s">
        <v>248</v>
      </c>
      <c r="I990" s="3" t="str">
        <f>+44 341 646-9009</f>
        <v>#ERROR!</v>
      </c>
      <c r="J990" s="1" t="s">
        <v>403</v>
      </c>
      <c r="L990" s="1">
        <v>270.0</v>
      </c>
      <c r="M990" s="1">
        <v>10.0</v>
      </c>
      <c r="N990" s="3" t="str">
        <f>+44 341 646-9009</f>
        <v>#ERROR!</v>
      </c>
    </row>
    <row r="991">
      <c r="A991" s="1">
        <v>995.0</v>
      </c>
      <c r="B991" s="1">
        <v>2.9592322E7</v>
      </c>
      <c r="C991" s="1" t="s">
        <v>7</v>
      </c>
      <c r="D991" s="1" t="s">
        <v>1360</v>
      </c>
      <c r="E991" s="1" t="s">
        <v>2818</v>
      </c>
      <c r="F991" s="2">
        <v>30136.0</v>
      </c>
      <c r="G991" s="1" t="s">
        <v>2819</v>
      </c>
      <c r="H991" s="1" t="s">
        <v>2820</v>
      </c>
      <c r="I991" s="3" t="str">
        <f>+44 341 336-3404</f>
        <v>#ERROR!</v>
      </c>
      <c r="J991" s="1" t="s">
        <v>2821</v>
      </c>
      <c r="L991" s="1">
        <v>270.0</v>
      </c>
      <c r="M991" s="1">
        <v>10.0</v>
      </c>
      <c r="N991" s="3" t="str">
        <f>+44 341 336-3404</f>
        <v>#ERROR!</v>
      </c>
    </row>
    <row r="992">
      <c r="A992" s="1">
        <v>996.0</v>
      </c>
      <c r="B992" s="1">
        <v>2.3867679E7</v>
      </c>
      <c r="C992" s="1" t="s">
        <v>7</v>
      </c>
      <c r="D992" s="1" t="s">
        <v>299</v>
      </c>
      <c r="E992" s="1" t="s">
        <v>1797</v>
      </c>
      <c r="F992" s="2">
        <v>27147.0</v>
      </c>
      <c r="H992" s="1" t="s">
        <v>2822</v>
      </c>
      <c r="I992" s="3" t="str">
        <f>+44 341 393-9008</f>
        <v>#ERROR!</v>
      </c>
      <c r="J992" s="1" t="s">
        <v>1213</v>
      </c>
      <c r="L992" s="1">
        <v>270.0</v>
      </c>
      <c r="M992" s="1">
        <v>10.0</v>
      </c>
      <c r="N992" s="3" t="str">
        <f>+44 341 393-9008</f>
        <v>#ERROR!</v>
      </c>
    </row>
    <row r="993">
      <c r="A993" s="1">
        <v>997.0</v>
      </c>
      <c r="B993" s="1">
        <v>1.2347249E8</v>
      </c>
      <c r="C993" s="1" t="s">
        <v>7</v>
      </c>
      <c r="D993" s="1" t="s">
        <v>1245</v>
      </c>
      <c r="E993" s="1" t="s">
        <v>2415</v>
      </c>
      <c r="F993" s="2">
        <v>20533.0</v>
      </c>
      <c r="G993" s="1" t="s">
        <v>139</v>
      </c>
      <c r="H993" s="1" t="s">
        <v>2823</v>
      </c>
      <c r="I993" s="3" t="str">
        <f>+44 341 484-9108</f>
        <v>#ERROR!</v>
      </c>
      <c r="J993" s="1" t="s">
        <v>623</v>
      </c>
      <c r="L993" s="1">
        <v>270.0</v>
      </c>
      <c r="M993" s="1">
        <v>10.0</v>
      </c>
      <c r="N993" s="3" t="str">
        <f>+44 341 484-9108</f>
        <v>#ERROR!</v>
      </c>
    </row>
    <row r="994">
      <c r="A994" s="1">
        <v>998.0</v>
      </c>
      <c r="B994" s="1">
        <v>1.7336522E7</v>
      </c>
      <c r="C994" s="1" t="s">
        <v>6</v>
      </c>
      <c r="D994" s="1" t="s">
        <v>2824</v>
      </c>
      <c r="E994" s="1" t="s">
        <v>2825</v>
      </c>
      <c r="F994" s="2">
        <v>23708.0</v>
      </c>
      <c r="H994" s="1" t="s">
        <v>2826</v>
      </c>
      <c r="I994" s="3" t="str">
        <f>+44 11 3643-3001</f>
        <v>#ERROR!</v>
      </c>
      <c r="J994" s="1" t="s">
        <v>403</v>
      </c>
      <c r="L994" s="1">
        <v>213.0</v>
      </c>
      <c r="M994" s="1">
        <v>10.0</v>
      </c>
      <c r="N994" s="3" t="str">
        <f>+44 11 3643-3001</f>
        <v>#ERROR!</v>
      </c>
    </row>
    <row r="995">
      <c r="A995" s="1">
        <v>999.0</v>
      </c>
      <c r="B995" s="1">
        <v>3.1394129E7</v>
      </c>
      <c r="C995" s="1" t="s">
        <v>6</v>
      </c>
      <c r="D995" s="1" t="s">
        <v>1630</v>
      </c>
      <c r="E995" s="1" t="s">
        <v>2827</v>
      </c>
      <c r="F995" s="2">
        <v>30972.0</v>
      </c>
      <c r="H995" s="1" t="s">
        <v>2828</v>
      </c>
      <c r="I995" s="3" t="str">
        <f>+44 341 336-3860</f>
        <v>#ERROR!</v>
      </c>
      <c r="J995" s="1" t="s">
        <v>1096</v>
      </c>
      <c r="L995" s="1">
        <v>270.0</v>
      </c>
      <c r="M995" s="1">
        <v>10.0</v>
      </c>
      <c r="N995" s="3" t="str">
        <f>+44 341 336-3860</f>
        <v>#ERROR!</v>
      </c>
    </row>
    <row r="996">
      <c r="A996" s="1">
        <v>1000.0</v>
      </c>
      <c r="B996" s="1">
        <v>1.4906547E7</v>
      </c>
      <c r="C996" s="1" t="s">
        <v>6</v>
      </c>
      <c r="D996" s="1" t="s">
        <v>2649</v>
      </c>
      <c r="E996" s="1" t="s">
        <v>2829</v>
      </c>
      <c r="F996" s="2">
        <v>22686.0</v>
      </c>
      <c r="H996" s="1" t="s">
        <v>2830</v>
      </c>
      <c r="I996" s="3" t="str">
        <f>+44 341 644-3839</f>
        <v>#ERROR!</v>
      </c>
      <c r="J996" s="1" t="s">
        <v>2831</v>
      </c>
      <c r="L996" s="1">
        <v>270.0</v>
      </c>
      <c r="M996" s="1">
        <v>10.0</v>
      </c>
      <c r="N996" s="3" t="str">
        <f>+44 341 644-3839</f>
        <v>#ERROR!</v>
      </c>
    </row>
    <row r="997">
      <c r="A997" s="1">
        <v>1001.0</v>
      </c>
      <c r="B997" s="1">
        <v>2.8876558E7</v>
      </c>
      <c r="C997" s="1" t="s">
        <v>7</v>
      </c>
      <c r="D997" s="1" t="s">
        <v>2832</v>
      </c>
      <c r="E997" s="1" t="s">
        <v>2833</v>
      </c>
      <c r="F997" s="2">
        <v>29831.0</v>
      </c>
      <c r="G997" s="1" t="s">
        <v>2834</v>
      </c>
      <c r="H997" s="1" t="s">
        <v>2835</v>
      </c>
      <c r="I997" s="3" t="str">
        <f>+44 341 349-9196</f>
        <v>#ERROR!</v>
      </c>
      <c r="J997" s="1" t="s">
        <v>602</v>
      </c>
      <c r="L997" s="1">
        <v>270.0</v>
      </c>
      <c r="M997" s="1">
        <v>10.0</v>
      </c>
      <c r="N997" s="3" t="str">
        <f>+44 341 349-9196</f>
        <v>#ERROR!</v>
      </c>
    </row>
    <row r="998">
      <c r="A998" s="1">
        <v>1002.0</v>
      </c>
      <c r="B998" s="1">
        <v>3.7794348E7</v>
      </c>
      <c r="C998" s="1" t="s">
        <v>6</v>
      </c>
      <c r="D998" s="1" t="s">
        <v>2836</v>
      </c>
      <c r="E998" s="1" t="s">
        <v>2837</v>
      </c>
      <c r="F998" s="2">
        <v>34579.0</v>
      </c>
      <c r="H998" s="1" t="s">
        <v>2838</v>
      </c>
      <c r="I998" s="3" t="str">
        <f>+44 3464 48-8389</f>
        <v>#ERROR!</v>
      </c>
      <c r="J998" s="1" t="s">
        <v>225</v>
      </c>
      <c r="L998" s="1">
        <v>53970.0</v>
      </c>
      <c r="M998" s="1">
        <v>10.0</v>
      </c>
      <c r="N998" s="3" t="str">
        <f>+44 3464 48-8389</f>
        <v>#ERROR!</v>
      </c>
    </row>
    <row r="999">
      <c r="A999" s="1">
        <v>1003.0</v>
      </c>
      <c r="B999" s="1">
        <v>1.7278403E7</v>
      </c>
      <c r="C999" s="1" t="s">
        <v>7</v>
      </c>
      <c r="D999" s="1" t="s">
        <v>2839</v>
      </c>
      <c r="E999" s="1" t="s">
        <v>534</v>
      </c>
      <c r="F999" s="2">
        <v>23725.0</v>
      </c>
      <c r="G999" s="1" t="s">
        <v>139</v>
      </c>
      <c r="H999" s="1" t="s">
        <v>2840</v>
      </c>
      <c r="I999" s="3" t="str">
        <f>+44 341 431-8034</f>
        <v>#ERROR!</v>
      </c>
      <c r="J999" s="1" t="s">
        <v>293</v>
      </c>
      <c r="L999" s="1">
        <v>270.0</v>
      </c>
      <c r="M999" s="1">
        <v>10.0</v>
      </c>
      <c r="N999" s="3" t="str">
        <f>+44 341 431-8034</f>
        <v>#ERROR!</v>
      </c>
    </row>
    <row r="1000">
      <c r="A1000" s="1">
        <v>1004.0</v>
      </c>
      <c r="B1000" s="1">
        <v>2.3637506E7</v>
      </c>
      <c r="C1000" s="1" t="s">
        <v>7</v>
      </c>
      <c r="D1000" s="1" t="s">
        <v>2841</v>
      </c>
      <c r="E1000" s="1" t="s">
        <v>2842</v>
      </c>
      <c r="F1000" s="2">
        <v>26809.0</v>
      </c>
      <c r="H1000" s="1" t="s">
        <v>849</v>
      </c>
      <c r="I1000" s="3" t="str">
        <f>+44 3400 66-3644</f>
        <v>#ERROR!</v>
      </c>
      <c r="J1000" s="1" t="s">
        <v>2843</v>
      </c>
      <c r="L1000" s="1">
        <v>229.0</v>
      </c>
      <c r="M1000" s="1">
        <v>10.0</v>
      </c>
      <c r="N1000" s="3" t="str">
        <f>+44 3400 66-3644</f>
        <v>#ERROR!</v>
      </c>
    </row>
    <row r="1001">
      <c r="A1001" s="1">
        <v>1005.0</v>
      </c>
      <c r="B1001" s="1">
        <v>2.6499288E7</v>
      </c>
      <c r="C1001" s="1" t="s">
        <v>6</v>
      </c>
      <c r="D1001" s="1" t="s">
        <v>2844</v>
      </c>
      <c r="E1001" s="1" t="s">
        <v>807</v>
      </c>
      <c r="F1001" s="2">
        <v>28440.0</v>
      </c>
      <c r="H1001" s="1" t="s">
        <v>2845</v>
      </c>
      <c r="I1001" s="3" t="str">
        <f>+44 3469 69-0383</f>
        <v>#ERROR!</v>
      </c>
      <c r="J1001" s="1" t="s">
        <v>2846</v>
      </c>
      <c r="L1001" s="1">
        <v>53970.0</v>
      </c>
      <c r="M1001" s="1">
        <v>10.0</v>
      </c>
      <c r="N1001" s="3" t="str">
        <f>+44 3469 69-0383</f>
        <v>#ERROR!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2847</v>
      </c>
      <c r="C1" s="1" t="s">
        <v>2848</v>
      </c>
      <c r="D1" s="1" t="s">
        <v>2849</v>
      </c>
      <c r="E1" s="1" t="s">
        <v>92</v>
      </c>
      <c r="F1" s="1" t="s">
        <v>2850</v>
      </c>
    </row>
    <row r="2">
      <c r="A2" s="1">
        <v>1.0</v>
      </c>
      <c r="B2" s="1">
        <v>42.0</v>
      </c>
      <c r="C2" s="1">
        <v>18.0</v>
      </c>
      <c r="D2" s="1" t="s">
        <v>2851</v>
      </c>
      <c r="E2" s="1">
        <v>1.0</v>
      </c>
      <c r="F2" s="1">
        <v>429.0</v>
      </c>
    </row>
    <row r="3">
      <c r="A3" s="1">
        <v>2.0</v>
      </c>
      <c r="B3" s="1">
        <v>21.0</v>
      </c>
      <c r="C3" s="1">
        <v>16.0</v>
      </c>
      <c r="D3" s="1" t="s">
        <v>2851</v>
      </c>
      <c r="E3" s="1">
        <v>1.0</v>
      </c>
      <c r="F3" s="1">
        <v>710.0</v>
      </c>
    </row>
  </sheetData>
  <drawing r:id="rId1"/>
</worksheet>
</file>