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95" activeTab="2"/>
  </bookViews>
  <sheets>
    <sheet name="Задача1" sheetId="1" r:id="rId1"/>
    <sheet name="Задача2" sheetId="4" r:id="rId2"/>
    <sheet name="Задача3" sheetId="2" r:id="rId3"/>
    <sheet name="Задача4" sheetId="3" r:id="rId4"/>
    <sheet name="Тендеры" sheetId="5" r:id="rId5"/>
  </sheets>
  <definedNames>
    <definedName name="steps">Задача3!$B$1:$B$44</definedName>
    <definedName name="players">Задача3!$A$1:$A$44</definedName>
    <definedName name="article_table">Задача2!$F$4:$G$86</definedName>
    <definedName name="offers">Тендеры!$B$2:$B$6</definedName>
  </definedNames>
  <calcPr calcId="144525"/>
</workbook>
</file>

<file path=xl/sharedStrings.xml><?xml version="1.0" encoding="utf-8"?>
<sst xmlns="http://schemas.openxmlformats.org/spreadsheetml/2006/main" count="137" uniqueCount="94">
  <si>
    <t>f(1)</t>
  </si>
  <si>
    <t>f(2)</t>
  </si>
  <si>
    <t>f(3)</t>
  </si>
  <si>
    <t>f(4)</t>
  </si>
  <si>
    <t>f(5)</t>
  </si>
  <si>
    <t>f(6)</t>
  </si>
  <si>
    <t>f(7)</t>
  </si>
  <si>
    <t>f(8)</t>
  </si>
  <si>
    <t>Как видим, даже сдвиг на 1-стотысячную дает большой сдвиг на определенном числе итераций.
Поэтому точность вычислений и число знаков у чисел и играют такую большую роль в пркатическом применении</t>
  </si>
  <si>
    <t>f(9)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</si>
  <si>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</si>
  <si>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</si>
  <si>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</si>
  <si>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</si>
  <si>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</si>
  <si>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</si>
  <si>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</si>
  <si>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</si>
  <si>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</si>
  <si>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</si>
  <si>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</si>
  <si>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</si>
  <si>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</si>
  <si>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</si>
  <si>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</si>
  <si>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</si>
  <si>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</si>
  <si>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</si>
  <si>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</si>
  <si>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</si>
  <si>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</si>
  <si>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</si>
  <si>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</si>
  <si>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</si>
  <si>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</si>
  <si>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</si>
  <si>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</si>
  <si>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</si>
  <si>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</si>
  <si>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</si>
  <si>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</si>
  <si>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</si>
  <si>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</si>
  <si>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</si>
  <si>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</si>
  <si>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</si>
  <si>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</si>
  <si>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</si>
  <si>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</si>
  <si>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</si>
  <si>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</si>
  <si>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Код товара</t>
  </si>
  <si>
    <t>Цена</t>
  </si>
  <si>
    <t>Закупка магазина</t>
  </si>
  <si>
    <t>AA</t>
  </si>
  <si>
    <t>Количество</t>
  </si>
  <si>
    <t>Стоимость</t>
  </si>
  <si>
    <t>BBB</t>
  </si>
  <si>
    <t>попробовал через индекс-найтипоз</t>
  </si>
  <si>
    <t>CC</t>
  </si>
  <si>
    <t>DD</t>
  </si>
  <si>
    <t>здесь уже через ВПР</t>
  </si>
  <si>
    <t>FF</t>
  </si>
  <si>
    <t>Итого:</t>
  </si>
  <si>
    <t>Я</t>
  </si>
  <si>
    <t>Стоимость товара</t>
  </si>
  <si>
    <t>Наш выигрыш</t>
  </si>
  <si>
    <t>Изменение нашей 
кап.стоимости</t>
  </si>
  <si>
    <t>Кто победил</t>
  </si>
  <si>
    <t>Стоимость участия</t>
  </si>
  <si>
    <t>Немного видоизменим условия чтобы симулировать процесс борьбы между участниками(иначе вылитая задача с тендерами со знаком наоборот).Цена скрыта от участников, и каждая попытка участия стоит 4000 рублей. Уплаченная участниками сумма накапливается, и как только она превысит или станет равна цене товара, то выигрывает последний заплативший. Получается розыгрыш покупки вскладчину между "игроками".</t>
  </si>
  <si>
    <t>2й</t>
  </si>
  <si>
    <t>3й</t>
  </si>
  <si>
    <t>4й</t>
  </si>
  <si>
    <t>5й</t>
  </si>
  <si>
    <t>Таким образом смоделировали игру, где очередь участников заполнена вручную,  можно изменить стоимость товара и цену участия и посмотреть наши затраты или приобретение в капитальной стоимости при выигрыше</t>
  </si>
  <si>
    <t xml:space="preserve">Здесь по НАЙТИПОЗ мы ищем достижение порога стоимости товара, и с помощью индекса достаем имя игрока на этом пороге и сверяем с нашим. Если совпадает -победа-"Да", иначе "Нет". Дальше считаем сколько раз мы заплатили и получили ли мы товар. Для СЧЁТЕСЛИ нужно было задать динамический диапазон значений, край которого зависит от находимого по НАЙТИПОЗ порога. Для этого используем ДВССЫЛ, чтобы собрать ссылку на нужную ячейку. Чтобы правильно учесть неровные суммы, схитрим,  и возьмем порог от следующего шага -1 рубль.
</t>
  </si>
  <si>
    <t>Ваша цена</t>
  </si>
  <si>
    <t>Цена конкурента</t>
  </si>
  <si>
    <t>Число наших продаж</t>
  </si>
  <si>
    <t>Разница в цене</t>
  </si>
  <si>
    <t>Предложение
на тендер</t>
  </si>
  <si>
    <t>Победа</t>
  </si>
  <si>
    <t>Изменение 
баланса</t>
  </si>
  <si>
    <t>Победа через
ветвление</t>
  </si>
  <si>
    <t>Наше</t>
  </si>
  <si>
    <t>через ветвление нет автоматизации, стоит подумать.Через offset и counta ?</t>
  </si>
  <si>
    <t>Конкурент 1</t>
  </si>
  <si>
    <t>=OFFSET(D3,3,-2,1,1)</t>
  </si>
  <si>
    <t>Displays the value in cell B6 (4)</t>
  </si>
  <si>
    <t>Конкурент 2</t>
  </si>
  <si>
    <t>Конкурент 3</t>
  </si>
  <si>
    <t>Конкурент 4</t>
  </si>
  <si>
    <t>Стоимость заявки</t>
  </si>
</sst>
</file>

<file path=xl/styles.xml><?xml version="1.0" encoding="utf-8"?>
<styleSheet xmlns="http://schemas.openxmlformats.org/spreadsheetml/2006/main">
  <numFmts count="8">
    <numFmt numFmtId="176" formatCode="_-* #\.##0\ &quot;₽&quot;_-;\-* #\.##0\ &quot;₽&quot;_-;_-* \-\ &quot;₽&quot;_-;_-@_-"/>
    <numFmt numFmtId="177" formatCode="_-* #\.##0.00_-;\-* #\.##0.00_-;_-* &quot;-&quot;??_-;_-@_-"/>
    <numFmt numFmtId="178" formatCode="#\ ##0.00\ &quot;₽&quot;"/>
    <numFmt numFmtId="179" formatCode="#\ ##0.00&quot;₽&quot;;\-#\ ##0.00&quot;₽&quot;"/>
    <numFmt numFmtId="180" formatCode="_-* #\.##0_-;\-* #\.##0_-;_-* &quot;-&quot;_-;_-@_-"/>
    <numFmt numFmtId="181" formatCode="_-* #\.##0.00\ &quot;₽&quot;_-;\-* #\.##0.00\ &quot;₽&quot;_-;_-* \-??\ &quot;₽&quot;_-;_-@_-"/>
    <numFmt numFmtId="182" formatCode="&quot;$&quot;#\ ##0.00"/>
    <numFmt numFmtId="183" formatCode="0.0000000"/>
  </numFmts>
  <fonts count="27">
    <font>
      <sz val="11"/>
      <color theme="1"/>
      <name val="Calibri"/>
      <charset val="134"/>
      <scheme val="minor"/>
    </font>
    <font>
      <sz val="11"/>
      <color theme="1"/>
      <name val="Calibri"/>
      <family val="2"/>
      <charset val="0"/>
      <scheme val="minor"/>
    </font>
    <font>
      <sz val="12"/>
      <color rgb="FF1E1E1E"/>
      <name val="Segoe UI"/>
      <family val="2"/>
      <charset val="0"/>
    </font>
    <font>
      <sz val="11"/>
      <color theme="1"/>
      <name val="Calibri"/>
      <charset val="134"/>
      <scheme val="minor"/>
    </font>
    <font>
      <b/>
      <sz val="11"/>
      <color theme="1"/>
      <name val="Calibri"/>
      <charset val="134"/>
      <scheme val="minor"/>
    </font>
    <font>
      <sz val="11"/>
      <color rgb="FFFF0000"/>
      <name val="Calibri"/>
      <charset val="134"/>
      <scheme val="minor"/>
    </font>
    <font>
      <sz val="11"/>
      <color rgb="FF434343"/>
      <name val="Arial"/>
      <charset val="204"/>
    </font>
    <font>
      <b/>
      <sz val="11"/>
      <color theme="1"/>
      <name val="Calibri"/>
      <charset val="204"/>
      <scheme val="minor"/>
    </font>
    <font>
      <sz val="11"/>
      <color theme="0"/>
      <name val="Calibri"/>
      <charset val="0"/>
      <scheme val="minor"/>
    </font>
    <font>
      <sz val="11"/>
      <color rgb="FFFA7D00"/>
      <name val="Calibri"/>
      <charset val="0"/>
      <scheme val="minor"/>
    </font>
    <font>
      <b/>
      <sz val="11"/>
      <color theme="3"/>
      <name val="Calibri"/>
      <charset val="134"/>
      <scheme val="minor"/>
    </font>
    <font>
      <sz val="11"/>
      <color theme="1"/>
      <name val="Calibri"/>
      <charset val="0"/>
      <scheme val="minor"/>
    </font>
    <font>
      <sz val="11"/>
      <color rgb="FF9C6500"/>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rgb="FF006100"/>
      <name val="Calibri"/>
      <charset val="0"/>
      <scheme val="minor"/>
    </font>
    <font>
      <b/>
      <sz val="11"/>
      <color rgb="FFFA7D00"/>
      <name val="Calibri"/>
      <charset val="0"/>
      <scheme val="minor"/>
    </font>
    <font>
      <b/>
      <sz val="11"/>
      <color theme="1"/>
      <name val="Calibri"/>
      <charset val="0"/>
      <scheme val="minor"/>
    </font>
  </fonts>
  <fills count="38">
    <fill>
      <patternFill patternType="none"/>
    </fill>
    <fill>
      <patternFill patternType="gray125"/>
    </fill>
    <fill>
      <patternFill patternType="solid">
        <fgColor theme="9"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9" tint="0.6"/>
        <bgColor indexed="64"/>
      </patternFill>
    </fill>
    <fill>
      <patternFill patternType="solid">
        <fgColor theme="7" tint="0.8"/>
        <bgColor indexed="64"/>
      </patternFill>
    </fill>
    <fill>
      <patternFill patternType="solid">
        <fgColor theme="0" tint="-0.049989318521683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7"/>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9"/>
        <bgColor indexed="64"/>
      </patternFill>
    </fill>
    <fill>
      <patternFill patternType="solid">
        <fgColor rgb="FFC6EFCE"/>
        <bgColor indexed="64"/>
      </patternFill>
    </fill>
    <fill>
      <patternFill patternType="solid">
        <fgColor theme="4"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11" fillId="11" borderId="0" applyNumberFormat="0" applyBorder="0" applyAlignment="0" applyProtection="0">
      <alignment vertical="center"/>
    </xf>
    <xf numFmtId="177" fontId="0" fillId="0" borderId="0" applyFont="0" applyFill="0" applyBorder="0" applyAlignment="0" applyProtection="0">
      <alignment vertical="center"/>
    </xf>
    <xf numFmtId="180" fontId="0" fillId="0" borderId="0" applyFont="0" applyFill="0" applyBorder="0" applyAlignment="0" applyProtection="0">
      <alignment vertical="center"/>
    </xf>
    <xf numFmtId="176" fontId="0" fillId="0" borderId="0" applyFont="0" applyFill="0" applyBorder="0" applyAlignment="0" applyProtection="0">
      <alignment vertical="center"/>
    </xf>
    <xf numFmtId="181"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8" fillId="15" borderId="0" applyNumberFormat="0" applyBorder="0" applyAlignment="0" applyProtection="0">
      <alignment vertical="center"/>
    </xf>
    <xf numFmtId="0" fontId="14" fillId="0" borderId="0" applyNumberFormat="0" applyFill="0" applyBorder="0" applyAlignment="0" applyProtection="0">
      <alignment vertical="center"/>
    </xf>
    <xf numFmtId="0" fontId="15" fillId="18" borderId="3" applyNumberFormat="0" applyAlignment="0" applyProtection="0">
      <alignment vertical="center"/>
    </xf>
    <xf numFmtId="0" fontId="17" fillId="0" borderId="4" applyNumberFormat="0" applyFill="0" applyAlignment="0" applyProtection="0">
      <alignment vertical="center"/>
    </xf>
    <xf numFmtId="0" fontId="0" fillId="14" borderId="2" applyNumberFormat="0" applyFont="0" applyAlignment="0" applyProtection="0">
      <alignment vertical="center"/>
    </xf>
    <xf numFmtId="0" fontId="11" fillId="21" borderId="0" applyNumberFormat="0" applyBorder="0" applyAlignment="0" applyProtection="0">
      <alignment vertical="center"/>
    </xf>
    <xf numFmtId="0" fontId="16" fillId="0" borderId="0" applyNumberFormat="0" applyFill="0" applyBorder="0" applyAlignment="0" applyProtection="0">
      <alignment vertical="center"/>
    </xf>
    <xf numFmtId="0" fontId="11" fillId="2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10" fillId="0" borderId="6" applyNumberFormat="0" applyFill="0" applyAlignment="0" applyProtection="0">
      <alignment vertical="center"/>
    </xf>
    <xf numFmtId="0" fontId="10" fillId="0" borderId="0" applyNumberFormat="0" applyFill="0" applyBorder="0" applyAlignment="0" applyProtection="0">
      <alignment vertical="center"/>
    </xf>
    <xf numFmtId="0" fontId="23" fillId="26" borderId="7" applyNumberFormat="0" applyAlignment="0" applyProtection="0">
      <alignment vertical="center"/>
    </xf>
    <xf numFmtId="0" fontId="8" fillId="9" borderId="0" applyNumberFormat="0" applyBorder="0" applyAlignment="0" applyProtection="0">
      <alignment vertical="center"/>
    </xf>
    <xf numFmtId="0" fontId="24" fillId="28" borderId="0" applyNumberFormat="0" applyBorder="0" applyAlignment="0" applyProtection="0">
      <alignment vertical="center"/>
    </xf>
    <xf numFmtId="0" fontId="18" fillId="20" borderId="5" applyNumberFormat="0" applyAlignment="0" applyProtection="0">
      <alignment vertical="center"/>
    </xf>
    <xf numFmtId="0" fontId="11" fillId="29" borderId="0" applyNumberFormat="0" applyBorder="0" applyAlignment="0" applyProtection="0">
      <alignment vertical="center"/>
    </xf>
    <xf numFmtId="0" fontId="25" fillId="20" borderId="7" applyNumberFormat="0" applyAlignment="0" applyProtection="0">
      <alignment vertical="center"/>
    </xf>
    <xf numFmtId="0" fontId="9" fillId="0" borderId="1" applyNumberFormat="0" applyFill="0" applyAlignment="0" applyProtection="0">
      <alignment vertical="center"/>
    </xf>
    <xf numFmtId="0" fontId="26" fillId="0" borderId="8" applyNumberFormat="0" applyFill="0" applyAlignment="0" applyProtection="0">
      <alignment vertical="center"/>
    </xf>
    <xf numFmtId="0" fontId="22" fillId="25" borderId="0" applyNumberFormat="0" applyBorder="0" applyAlignment="0" applyProtection="0">
      <alignment vertical="center"/>
    </xf>
    <xf numFmtId="0" fontId="12" fillId="13" borderId="0" applyNumberFormat="0" applyBorder="0" applyAlignment="0" applyProtection="0">
      <alignment vertical="center"/>
    </xf>
    <xf numFmtId="0" fontId="8" fillId="32" borderId="0" applyNumberFormat="0" applyBorder="0" applyAlignment="0" applyProtection="0">
      <alignment vertical="center"/>
    </xf>
    <xf numFmtId="0" fontId="11" fillId="33" borderId="0" applyNumberFormat="0" applyBorder="0" applyAlignment="0" applyProtection="0">
      <alignment vertical="center"/>
    </xf>
    <xf numFmtId="0" fontId="8" fillId="16" borderId="0" applyNumberFormat="0" applyBorder="0" applyAlignment="0" applyProtection="0">
      <alignment vertical="center"/>
    </xf>
    <xf numFmtId="0" fontId="8" fillId="4" borderId="0" applyNumberFormat="0" applyBorder="0" applyAlignment="0" applyProtection="0">
      <alignment vertical="center"/>
    </xf>
    <xf numFmtId="0" fontId="11" fillId="12" borderId="0" applyNumberFormat="0" applyBorder="0" applyAlignment="0" applyProtection="0">
      <alignment vertical="center"/>
    </xf>
    <xf numFmtId="0" fontId="11" fillId="31" borderId="0" applyNumberFormat="0" applyBorder="0" applyAlignment="0" applyProtection="0">
      <alignment vertical="center"/>
    </xf>
    <xf numFmtId="0" fontId="8" fillId="17" borderId="0" applyNumberFormat="0" applyBorder="0" applyAlignment="0" applyProtection="0">
      <alignment vertical="center"/>
    </xf>
    <xf numFmtId="0" fontId="8" fillId="34" borderId="0" applyNumberFormat="0" applyBorder="0" applyAlignment="0" applyProtection="0">
      <alignment vertical="center"/>
    </xf>
    <xf numFmtId="0" fontId="11" fillId="35" borderId="0" applyNumberFormat="0" applyBorder="0" applyAlignment="0" applyProtection="0">
      <alignment vertical="center"/>
    </xf>
    <xf numFmtId="0" fontId="8" fillId="19" borderId="0" applyNumberFormat="0" applyBorder="0" applyAlignment="0" applyProtection="0">
      <alignment vertical="center"/>
    </xf>
    <xf numFmtId="0" fontId="11" fillId="36" borderId="0" applyNumberFormat="0" applyBorder="0" applyAlignment="0" applyProtection="0">
      <alignment vertical="center"/>
    </xf>
    <xf numFmtId="0" fontId="11" fillId="37" borderId="0" applyNumberFormat="0" applyBorder="0" applyAlignment="0" applyProtection="0">
      <alignment vertical="center"/>
    </xf>
    <xf numFmtId="0" fontId="8" fillId="30" borderId="0" applyNumberFormat="0" applyBorder="0" applyAlignment="0" applyProtection="0">
      <alignment vertical="center"/>
    </xf>
    <xf numFmtId="0" fontId="11" fillId="23" borderId="0" applyNumberFormat="0" applyBorder="0" applyAlignment="0" applyProtection="0">
      <alignment vertical="center"/>
    </xf>
    <xf numFmtId="0" fontId="8" fillId="10" borderId="0" applyNumberFormat="0" applyBorder="0" applyAlignment="0" applyProtection="0">
      <alignment vertical="center"/>
    </xf>
    <xf numFmtId="0" fontId="8" fillId="27" borderId="0" applyNumberFormat="0" applyBorder="0" applyAlignment="0" applyProtection="0">
      <alignment vertical="center"/>
    </xf>
    <xf numFmtId="0" fontId="11" fillId="24" borderId="0" applyNumberFormat="0" applyBorder="0" applyAlignment="0" applyProtection="0">
      <alignment vertical="center"/>
    </xf>
    <xf numFmtId="0" fontId="8" fillId="8" borderId="0" applyNumberFormat="0" applyBorder="0" applyAlignment="0" applyProtection="0">
      <alignment vertical="center"/>
    </xf>
  </cellStyleXfs>
  <cellXfs count="26">
    <xf numFmtId="0" fontId="0" fillId="0" borderId="0" xfId="0">
      <alignment vertical="center"/>
    </xf>
    <xf numFmtId="0" fontId="1" fillId="0" borderId="0" xfId="0" applyFont="1" applyFill="1" applyBorder="1" applyAlignment="1">
      <alignment vertical="center"/>
    </xf>
    <xf numFmtId="0" fontId="1" fillId="2" borderId="0" xfId="0" applyFont="1" applyFill="1" applyBorder="1" applyAlignment="1">
      <alignment vertical="center" wrapText="1"/>
    </xf>
    <xf numFmtId="0" fontId="1" fillId="2" borderId="0" xfId="0" applyFont="1" applyFill="1" applyBorder="1" applyAlignment="1">
      <alignment vertical="center"/>
    </xf>
    <xf numFmtId="0" fontId="1" fillId="3" borderId="0" xfId="0" applyFont="1" applyFill="1" applyBorder="1" applyAlignment="1">
      <alignment vertical="center"/>
    </xf>
    <xf numFmtId="0" fontId="1" fillId="0" borderId="0" xfId="0" applyFont="1" applyFill="1" applyBorder="1" applyAlignment="1">
      <alignment horizontal="center" vertical="center" wrapText="1"/>
    </xf>
    <xf numFmtId="0" fontId="1" fillId="4" borderId="0" xfId="0" applyFont="1" applyFill="1" applyBorder="1" applyAlignment="1">
      <alignment vertical="center"/>
    </xf>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0" fillId="5" borderId="0" xfId="0" applyFill="1">
      <alignment vertical="center"/>
    </xf>
    <xf numFmtId="179" fontId="0" fillId="0" borderId="0" xfId="0" applyNumberFormat="1">
      <alignment vertical="center"/>
    </xf>
    <xf numFmtId="0" fontId="0" fillId="6" borderId="0" xfId="0" applyFill="1">
      <alignment vertical="center"/>
    </xf>
    <xf numFmtId="0" fontId="0" fillId="5" borderId="0" xfId="0" applyFill="1"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Fill="1" applyAlignment="1"/>
    <xf numFmtId="0" fontId="4" fillId="0" borderId="0" xfId="0" applyFont="1" applyFill="1" applyAlignment="1"/>
    <xf numFmtId="0" fontId="5" fillId="0" borderId="0" xfId="0" applyFont="1" applyFill="1" applyAlignment="1"/>
    <xf numFmtId="178" fontId="3" fillId="0" borderId="0" xfId="0" applyNumberFormat="1" applyFont="1" applyFill="1" applyAlignment="1"/>
    <xf numFmtId="178" fontId="6" fillId="0" borderId="0" xfId="0" applyNumberFormat="1" applyFont="1" applyFill="1" applyAlignment="1">
      <alignment vertical="center"/>
    </xf>
    <xf numFmtId="0" fontId="7" fillId="7" borderId="0" xfId="0" applyFont="1" applyFill="1" applyAlignment="1"/>
    <xf numFmtId="178" fontId="3" fillId="7" borderId="0" xfId="0" applyNumberFormat="1" applyFont="1" applyFill="1" applyAlignment="1"/>
    <xf numFmtId="182" fontId="3" fillId="0" borderId="0" xfId="0" applyNumberFormat="1" applyFont="1" applyFill="1" applyAlignment="1"/>
    <xf numFmtId="0" fontId="0" fillId="0" borderId="0" xfId="0" applyAlignment="1">
      <alignment horizontal="center" vertical="center"/>
    </xf>
    <xf numFmtId="183" fontId="0" fillId="0" borderId="0" xfId="0" applyNumberFormat="1">
      <alignment vertical="center"/>
    </xf>
    <xf numFmtId="0" fontId="0" fillId="0" borderId="0" xfId="0"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0"/>
  <sheetViews>
    <sheetView workbookViewId="0">
      <selection activeCell="H15" sqref="H15"/>
    </sheetView>
  </sheetViews>
  <sheetFormatPr defaultColWidth="9.14285714285714" defaultRowHeight="15"/>
  <cols>
    <col min="2" max="3" width="12.8571428571429" style="24"/>
  </cols>
  <sheetData>
    <row r="1" spans="1:3">
      <c r="A1" t="s">
        <v>0</v>
      </c>
      <c r="B1" s="24">
        <v>0.3</v>
      </c>
      <c r="C1" s="24">
        <v>0.300001</v>
      </c>
    </row>
    <row r="2" spans="1:3">
      <c r="A2" t="s">
        <v>1</v>
      </c>
      <c r="B2" s="24">
        <f>4*B1*(1-B1)</f>
        <v>0.84</v>
      </c>
      <c r="C2" s="24">
        <f t="shared" ref="C2:C50" si="0">4*C1*(1-C1)</f>
        <v>0.840001599996</v>
      </c>
    </row>
    <row r="3" spans="1:3">
      <c r="A3" t="s">
        <v>2</v>
      </c>
      <c r="B3" s="24">
        <f>4*B2*(1-B2)</f>
        <v>0.5376</v>
      </c>
      <c r="C3" s="24">
        <f t="shared" si="0"/>
        <v>0.53759564800064</v>
      </c>
    </row>
    <row r="4" spans="1:3">
      <c r="A4" t="s">
        <v>3</v>
      </c>
      <c r="B4" s="24">
        <f>4*B3*(1-B3)</f>
        <v>0.99434496</v>
      </c>
      <c r="C4" s="24">
        <f t="shared" si="0"/>
        <v>0.994346269005648</v>
      </c>
    </row>
    <row r="5" spans="1:3">
      <c r="A5" t="s">
        <v>4</v>
      </c>
      <c r="B5" s="24">
        <f>4*B4*(1-B4)</f>
        <v>0.0224922420903938</v>
      </c>
      <c r="C5" s="24">
        <f t="shared" si="0"/>
        <v>0.0224870652807823</v>
      </c>
    </row>
    <row r="6" spans="1:3">
      <c r="A6" t="s">
        <v>5</v>
      </c>
      <c r="B6" s="24">
        <f>4*B5*(1-B5)</f>
        <v>0.0879453645445638</v>
      </c>
      <c r="C6" s="24">
        <f t="shared" si="0"/>
        <v>0.0879255887033605</v>
      </c>
    </row>
    <row r="7" spans="1:3">
      <c r="A7" t="s">
        <v>6</v>
      </c>
      <c r="B7" s="24">
        <f t="shared" ref="B7:B50" si="1">4*B6*(1-B6)</f>
        <v>0.32084390959875</v>
      </c>
      <c r="C7" s="24">
        <f t="shared" si="0"/>
        <v>0.320778718218112</v>
      </c>
    </row>
    <row r="8" spans="1:8">
      <c r="A8" t="s">
        <v>7</v>
      </c>
      <c r="B8" s="24">
        <f t="shared" si="1"/>
        <v>0.871612381088557</v>
      </c>
      <c r="C8" s="24">
        <f t="shared" si="0"/>
        <v>0.871518928625828</v>
      </c>
      <c r="H8" s="25" t="s">
        <v>8</v>
      </c>
    </row>
    <row r="9" spans="1:3">
      <c r="A9" t="s">
        <v>9</v>
      </c>
      <c r="B9" s="24">
        <f t="shared" si="1"/>
        <v>0.447616952886773</v>
      </c>
      <c r="C9" s="24">
        <f t="shared" si="0"/>
        <v>0.447894742690867</v>
      </c>
    </row>
    <row r="10" spans="1:3">
      <c r="A10" t="s">
        <v>10</v>
      </c>
      <c r="B10" s="24">
        <f t="shared" si="1"/>
        <v>0.989024065500534</v>
      </c>
      <c r="C10" s="24">
        <f t="shared" si="0"/>
        <v>0.989140168642996</v>
      </c>
    </row>
    <row r="11" spans="1:3">
      <c r="A11" t="s">
        <v>11</v>
      </c>
      <c r="B11" s="24">
        <f t="shared" si="1"/>
        <v>0.043421853445319</v>
      </c>
      <c r="C11" s="24">
        <f t="shared" si="0"/>
        <v>0.0429675816796052</v>
      </c>
    </row>
    <row r="12" spans="1:3">
      <c r="A12" t="s">
        <v>12</v>
      </c>
      <c r="B12" s="24">
        <f t="shared" si="1"/>
        <v>0.166145584354769</v>
      </c>
      <c r="C12" s="24">
        <f t="shared" si="0"/>
        <v>0.164485474416847</v>
      </c>
    </row>
    <row r="13" spans="1:3">
      <c r="A13" t="s">
        <v>13</v>
      </c>
      <c r="B13" s="24">
        <f t="shared" si="1"/>
        <v>0.554164916616725</v>
      </c>
      <c r="C13" s="24">
        <f t="shared" si="0"/>
        <v>0.549720012490846</v>
      </c>
    </row>
    <row r="14" spans="1:3">
      <c r="A14" t="s">
        <v>14</v>
      </c>
      <c r="B14" s="24">
        <f t="shared" si="1"/>
        <v>0.988264647231613</v>
      </c>
      <c r="C14" s="24">
        <f t="shared" si="0"/>
        <v>0.990111681431641</v>
      </c>
    </row>
    <row r="15" spans="1:3">
      <c r="A15" t="s">
        <v>15</v>
      </c>
      <c r="B15" s="24">
        <f t="shared" si="1"/>
        <v>0.0463905370551545</v>
      </c>
      <c r="C15" s="24">
        <f t="shared" si="0"/>
        <v>0.0391621588970005</v>
      </c>
    </row>
    <row r="16" spans="1:3">
      <c r="A16" t="s">
        <v>16</v>
      </c>
      <c r="B16" s="24">
        <f t="shared" si="1"/>
        <v>0.176953820507555</v>
      </c>
      <c r="C16" s="24">
        <f t="shared" si="0"/>
        <v>0.150513936830106</v>
      </c>
    </row>
    <row r="17" spans="1:3">
      <c r="A17" t="s">
        <v>17</v>
      </c>
      <c r="B17" s="24">
        <f t="shared" si="1"/>
        <v>0.582564663661341</v>
      </c>
      <c r="C17" s="24">
        <f t="shared" si="0"/>
        <v>0.511437966600036</v>
      </c>
    </row>
    <row r="18" spans="1:3">
      <c r="A18" t="s">
        <v>18</v>
      </c>
      <c r="B18" s="24">
        <f t="shared" si="1"/>
        <v>0.972732305257959</v>
      </c>
      <c r="C18" s="24">
        <f t="shared" si="0"/>
        <v>0.999476691680226</v>
      </c>
    </row>
    <row r="19" spans="1:3">
      <c r="A19" t="s">
        <v>19</v>
      </c>
      <c r="B19" s="24">
        <f t="shared" si="1"/>
        <v>0.106096670261984</v>
      </c>
      <c r="C19" s="24">
        <f t="shared" si="0"/>
        <v>0.00209213787270665</v>
      </c>
    </row>
    <row r="20" spans="1:3">
      <c r="A20" t="s">
        <v>20</v>
      </c>
      <c r="B20" s="24">
        <f t="shared" si="1"/>
        <v>0.379360667285216</v>
      </c>
      <c r="C20" s="24">
        <f t="shared" si="0"/>
        <v>0.00835104332731294</v>
      </c>
    </row>
    <row r="21" spans="1:3">
      <c r="A21" t="s">
        <v>21</v>
      </c>
      <c r="B21" s="24">
        <f t="shared" si="1"/>
        <v>0.941784605608526</v>
      </c>
      <c r="C21" s="24">
        <f t="shared" si="0"/>
        <v>0.0331252136106331</v>
      </c>
    </row>
    <row r="22" spans="1:3">
      <c r="A22" t="s">
        <v>22</v>
      </c>
      <c r="B22" s="24">
        <f t="shared" si="1"/>
        <v>0.219305448989276</v>
      </c>
      <c r="C22" s="24">
        <f t="shared" si="0"/>
        <v>0.128111735335532</v>
      </c>
    </row>
    <row r="23" spans="1:3">
      <c r="A23" t="s">
        <v>23</v>
      </c>
      <c r="B23" s="24">
        <f t="shared" si="1"/>
        <v>0.684842276131552</v>
      </c>
      <c r="C23" s="24">
        <f t="shared" si="0"/>
        <v>0.446796474419403</v>
      </c>
    </row>
    <row r="24" spans="1:3">
      <c r="A24" t="s">
        <v>24</v>
      </c>
      <c r="B24" s="24">
        <f t="shared" si="1"/>
        <v>0.863333331818028</v>
      </c>
      <c r="C24" s="24">
        <f t="shared" si="0"/>
        <v>0.988677539463179</v>
      </c>
    </row>
    <row r="25" spans="1:3">
      <c r="A25" t="s">
        <v>25</v>
      </c>
      <c r="B25" s="24">
        <f t="shared" si="1"/>
        <v>0.471955559960043</v>
      </c>
      <c r="C25" s="24">
        <f t="shared" si="0"/>
        <v>0.0447770496968519</v>
      </c>
    </row>
    <row r="26" spans="1:3">
      <c r="A26" t="s">
        <v>26</v>
      </c>
      <c r="B26" s="24">
        <f t="shared" si="1"/>
        <v>0.996854037531381</v>
      </c>
      <c r="C26" s="24">
        <f t="shared" si="0"/>
        <v>0.17108826206919</v>
      </c>
    </row>
    <row r="27" spans="1:3">
      <c r="A27" t="s">
        <v>27</v>
      </c>
      <c r="B27" s="24">
        <f t="shared" si="1"/>
        <v>0.0125442615550601</v>
      </c>
      <c r="C27" s="24">
        <f t="shared" si="0"/>
        <v>0.567268274605337</v>
      </c>
    </row>
    <row r="28" spans="1:3">
      <c r="A28" t="s">
        <v>28</v>
      </c>
      <c r="B28" s="24">
        <f t="shared" si="1"/>
        <v>0.0495476122283933</v>
      </c>
      <c r="C28" s="24">
        <f t="shared" si="0"/>
        <v>0.981899916926484</v>
      </c>
    </row>
    <row r="29" spans="1:3">
      <c r="A29" t="s">
        <v>29</v>
      </c>
      <c r="B29" s="24">
        <f t="shared" si="1"/>
        <v>0.188370585403432</v>
      </c>
      <c r="C29" s="24">
        <f t="shared" si="0"/>
        <v>0.0710898802649928</v>
      </c>
    </row>
    <row r="30" spans="1:3">
      <c r="A30" t="s">
        <v>30</v>
      </c>
      <c r="B30" s="24">
        <f t="shared" si="1"/>
        <v>0.611548431832802</v>
      </c>
      <c r="C30" s="24">
        <f t="shared" si="0"/>
        <v>0.264144436755607</v>
      </c>
    </row>
    <row r="31" spans="1:3">
      <c r="A31" t="s">
        <v>31</v>
      </c>
      <c r="B31" s="24">
        <f t="shared" si="1"/>
        <v>0.950227789422571</v>
      </c>
      <c r="C31" s="24">
        <f t="shared" si="0"/>
        <v>0.777488613146681</v>
      </c>
    </row>
    <row r="32" spans="1:3">
      <c r="A32" t="s">
        <v>32</v>
      </c>
      <c r="B32" s="24">
        <f t="shared" si="1"/>
        <v>0.18917975052666</v>
      </c>
      <c r="C32" s="24">
        <f t="shared" si="0"/>
        <v>0.692000278295726</v>
      </c>
    </row>
    <row r="33" spans="1:3">
      <c r="A33" t="s">
        <v>33</v>
      </c>
      <c r="B33" s="24">
        <f t="shared" si="1"/>
        <v>0.613563090069323</v>
      </c>
      <c r="C33" s="24">
        <f t="shared" si="0"/>
        <v>0.852543572537455</v>
      </c>
    </row>
    <row r="34" spans="1:3">
      <c r="A34" t="s">
        <v>34</v>
      </c>
      <c r="B34" s="24">
        <f t="shared" si="1"/>
        <v>0.948413698295627</v>
      </c>
      <c r="C34" s="24">
        <f t="shared" si="0"/>
        <v>0.502852117850114</v>
      </c>
    </row>
    <row r="35" spans="1:3">
      <c r="A35" t="s">
        <v>35</v>
      </c>
      <c r="B35" s="24">
        <f t="shared" si="1"/>
        <v>0.195700620723353</v>
      </c>
      <c r="C35" s="24">
        <f t="shared" si="0"/>
        <v>0.999967461695076</v>
      </c>
    </row>
    <row r="36" spans="1:3">
      <c r="A36" t="s">
        <v>36</v>
      </c>
      <c r="B36" s="24">
        <f t="shared" si="1"/>
        <v>0.629607551087389</v>
      </c>
      <c r="C36" s="24">
        <f t="shared" si="0"/>
        <v>0.000130148984729968</v>
      </c>
    </row>
    <row r="37" spans="1:3">
      <c r="A37" t="s">
        <v>37</v>
      </c>
      <c r="B37" s="24">
        <f t="shared" si="1"/>
        <v>0.932807530804519</v>
      </c>
      <c r="C37" s="24">
        <f t="shared" si="0"/>
        <v>0.000520528183886967</v>
      </c>
    </row>
    <row r="38" spans="1:3">
      <c r="A38" t="s">
        <v>38</v>
      </c>
      <c r="B38" s="24">
        <f t="shared" si="1"/>
        <v>0.250710565115582</v>
      </c>
      <c r="C38" s="24">
        <f t="shared" si="0"/>
        <v>0.00208102893718698</v>
      </c>
    </row>
    <row r="39" spans="1:3">
      <c r="A39" t="s">
        <v>39</v>
      </c>
      <c r="B39" s="24">
        <f t="shared" si="1"/>
        <v>0.751419110620029</v>
      </c>
      <c r="C39" s="24">
        <f t="shared" si="0"/>
        <v>0.0083067930229983</v>
      </c>
    </row>
    <row r="40" spans="1:3">
      <c r="A40" t="s">
        <v>40</v>
      </c>
      <c r="B40" s="24">
        <f t="shared" si="1"/>
        <v>0.747153723260134</v>
      </c>
      <c r="C40" s="24">
        <f t="shared" si="0"/>
        <v>0.0329511608506855</v>
      </c>
    </row>
    <row r="41" spans="1:3">
      <c r="A41" t="s">
        <v>41</v>
      </c>
      <c r="B41" s="24">
        <f t="shared" si="1"/>
        <v>0.755660148314612</v>
      </c>
      <c r="C41" s="24">
        <f t="shared" si="0"/>
        <v>0.127461527397111</v>
      </c>
    </row>
    <row r="42" spans="1:3">
      <c r="A42" t="s">
        <v>42</v>
      </c>
      <c r="B42" s="24">
        <f t="shared" si="1"/>
        <v>0.738551554255002</v>
      </c>
      <c r="C42" s="24">
        <f t="shared" si="0"/>
        <v>0.444860345722826</v>
      </c>
    </row>
    <row r="43" spans="1:3">
      <c r="A43" t="s">
        <v>43</v>
      </c>
      <c r="B43" s="24">
        <f t="shared" si="1"/>
        <v>0.772372623850092</v>
      </c>
      <c r="C43" s="24">
        <f t="shared" si="0"/>
        <v>0.987838474104775</v>
      </c>
    </row>
    <row r="44" spans="1:3">
      <c r="A44" t="s">
        <v>44</v>
      </c>
      <c r="B44" s="24">
        <f t="shared" si="1"/>
        <v>0.703252615108066</v>
      </c>
      <c r="C44" s="24">
        <f t="shared" si="0"/>
        <v>0.0480544927325004</v>
      </c>
    </row>
    <row r="45" spans="1:3">
      <c r="A45" t="s">
        <v>45</v>
      </c>
      <c r="B45" s="24">
        <f t="shared" si="1"/>
        <v>0.83475349780693</v>
      </c>
      <c r="C45" s="24">
        <f t="shared" si="0"/>
        <v>0.18298103384289</v>
      </c>
    </row>
    <row r="46" spans="1:3">
      <c r="A46" t="s">
        <v>46</v>
      </c>
      <c r="B46" s="24">
        <f t="shared" si="1"/>
        <v>0.551760382824104</v>
      </c>
      <c r="C46" s="24">
        <f t="shared" si="0"/>
        <v>0.597995900386709</v>
      </c>
    </row>
    <row r="47" spans="1:3">
      <c r="A47" t="s">
        <v>47</v>
      </c>
      <c r="B47" s="24">
        <f t="shared" si="1"/>
        <v>0.989283451079609</v>
      </c>
      <c r="C47" s="24">
        <f t="shared" si="0"/>
        <v>0.961587214029593</v>
      </c>
    </row>
    <row r="48" spans="1:3">
      <c r="A48" t="s">
        <v>48</v>
      </c>
      <c r="B48" s="24">
        <f t="shared" si="1"/>
        <v>0.0424068179985118</v>
      </c>
      <c r="C48" s="24">
        <f t="shared" si="0"/>
        <v>0.147748975377594</v>
      </c>
    </row>
    <row r="49" spans="1:3">
      <c r="A49" t="s">
        <v>49</v>
      </c>
      <c r="B49" s="24">
        <f t="shared" si="1"/>
        <v>0.162433919143012</v>
      </c>
      <c r="C49" s="24">
        <f t="shared" si="0"/>
        <v>0.503676862609861</v>
      </c>
    </row>
    <row r="50" spans="1:3">
      <c r="A50" t="s">
        <v>50</v>
      </c>
      <c r="B50" s="24">
        <f t="shared" si="1"/>
        <v>0.544196564219413</v>
      </c>
      <c r="C50" s="24">
        <f t="shared" si="0"/>
        <v>0.999945922725393</v>
      </c>
    </row>
  </sheetData>
  <mergeCells count="1">
    <mergeCell ref="H8:N1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86"/>
  <sheetViews>
    <sheetView topLeftCell="A19" workbookViewId="0">
      <selection activeCell="S19" sqref="S19"/>
    </sheetView>
  </sheetViews>
  <sheetFormatPr defaultColWidth="9.14285714285714" defaultRowHeight="15"/>
  <cols>
    <col min="6" max="6" width="12.2857142857143" customWidth="1"/>
    <col min="13" max="14" width="14.5714285714286" customWidth="1"/>
    <col min="16" max="16" width="10.1428571428571"/>
  </cols>
  <sheetData>
    <row r="1" spans="1:17">
      <c r="A1" s="15"/>
      <c r="B1" s="15"/>
      <c r="C1" s="15"/>
      <c r="D1" s="15"/>
      <c r="E1" s="15"/>
      <c r="F1" s="15"/>
      <c r="G1" s="15"/>
      <c r="H1" s="15"/>
      <c r="I1" s="15"/>
      <c r="J1" s="15"/>
      <c r="K1" s="15"/>
      <c r="L1" s="15"/>
      <c r="M1" s="15"/>
      <c r="N1" s="15"/>
      <c r="O1" s="15"/>
      <c r="P1" s="15"/>
      <c r="Q1" s="15"/>
    </row>
    <row r="2" spans="1:17">
      <c r="A2" s="15"/>
      <c r="B2" s="15"/>
      <c r="C2" s="15"/>
      <c r="D2" s="15"/>
      <c r="E2" s="15"/>
      <c r="F2" s="16"/>
      <c r="G2" s="15"/>
      <c r="H2" s="15"/>
      <c r="I2" s="15"/>
      <c r="J2" s="15"/>
      <c r="K2" s="15"/>
      <c r="L2" s="15"/>
      <c r="M2" s="15"/>
      <c r="N2" s="15"/>
      <c r="O2" s="15"/>
      <c r="P2" s="15"/>
      <c r="Q2" s="16"/>
    </row>
    <row r="3" spans="1:17">
      <c r="A3" s="15"/>
      <c r="B3" s="15"/>
      <c r="C3" s="15"/>
      <c r="D3" s="15"/>
      <c r="E3" s="15"/>
      <c r="F3" s="15" t="s">
        <v>51</v>
      </c>
      <c r="G3" s="15" t="s">
        <v>52</v>
      </c>
      <c r="H3" s="15"/>
      <c r="I3" s="15"/>
      <c r="J3" s="15"/>
      <c r="K3" s="15"/>
      <c r="L3" s="15"/>
      <c r="M3" s="16" t="s">
        <v>53</v>
      </c>
      <c r="N3" s="15"/>
      <c r="O3" s="15"/>
      <c r="P3" s="15"/>
      <c r="Q3" s="22"/>
    </row>
    <row r="4" spans="1:17">
      <c r="A4" s="17"/>
      <c r="B4" s="17"/>
      <c r="C4" s="17"/>
      <c r="D4" s="15"/>
      <c r="E4" s="15"/>
      <c r="F4" s="15" t="s">
        <v>54</v>
      </c>
      <c r="G4" s="18">
        <v>9</v>
      </c>
      <c r="H4" s="15"/>
      <c r="I4" s="15"/>
      <c r="J4" s="15"/>
      <c r="K4" s="15"/>
      <c r="L4" s="15"/>
      <c r="M4" s="15" t="s">
        <v>51</v>
      </c>
      <c r="N4" s="15" t="s">
        <v>55</v>
      </c>
      <c r="O4" s="15" t="s">
        <v>52</v>
      </c>
      <c r="P4" s="15" t="s">
        <v>56</v>
      </c>
      <c r="Q4" s="15"/>
    </row>
    <row r="5" spans="1:21">
      <c r="A5" s="17"/>
      <c r="B5" s="17"/>
      <c r="C5" s="17"/>
      <c r="D5" s="15"/>
      <c r="E5" s="15"/>
      <c r="F5" s="15" t="s">
        <v>57</v>
      </c>
      <c r="G5" s="18">
        <v>8.7</v>
      </c>
      <c r="H5" s="15"/>
      <c r="I5" s="15"/>
      <c r="J5" s="15"/>
      <c r="K5" s="15"/>
      <c r="L5" s="15"/>
      <c r="M5" s="15">
        <v>30</v>
      </c>
      <c r="N5" s="15">
        <v>28</v>
      </c>
      <c r="O5" s="18">
        <f>INDEX(article_table,MATCH(M5,$F$4:$F$86,0),2)</f>
        <v>18.9</v>
      </c>
      <c r="P5" s="19">
        <f>O5*N5</f>
        <v>529.2</v>
      </c>
      <c r="Q5" s="15"/>
      <c r="R5" s="23" t="s">
        <v>58</v>
      </c>
      <c r="S5" s="23"/>
      <c r="T5" s="23"/>
      <c r="U5" s="23"/>
    </row>
    <row r="6" spans="1:17">
      <c r="A6" s="17"/>
      <c r="B6" s="17"/>
      <c r="C6" s="17"/>
      <c r="D6" s="15"/>
      <c r="E6" s="15"/>
      <c r="F6" s="15" t="s">
        <v>59</v>
      </c>
      <c r="G6" s="18">
        <v>14</v>
      </c>
      <c r="H6" s="15"/>
      <c r="I6" s="15"/>
      <c r="J6" s="15"/>
      <c r="K6" s="15"/>
      <c r="L6" s="15"/>
      <c r="M6" s="15">
        <v>24</v>
      </c>
      <c r="N6" s="15">
        <v>28</v>
      </c>
      <c r="O6" s="18">
        <f>INDEX(article_table,MATCH(M6,$F$4:$F$86,0),2)</f>
        <v>19.3</v>
      </c>
      <c r="P6" s="19">
        <f t="shared" ref="P6:P18" si="0">O6*N6</f>
        <v>540.4</v>
      </c>
      <c r="Q6" s="15"/>
    </row>
    <row r="7" spans="1:20">
      <c r="A7" s="17"/>
      <c r="B7" s="17"/>
      <c r="C7" s="17"/>
      <c r="D7" s="15"/>
      <c r="E7" s="15"/>
      <c r="F7" s="15" t="s">
        <v>60</v>
      </c>
      <c r="G7" s="18">
        <v>2.9</v>
      </c>
      <c r="H7" s="15"/>
      <c r="I7" s="15"/>
      <c r="J7" s="15"/>
      <c r="K7" s="15"/>
      <c r="L7" s="15"/>
      <c r="M7" s="15">
        <v>73</v>
      </c>
      <c r="N7" s="15">
        <v>44</v>
      </c>
      <c r="O7" s="18">
        <f>VLOOKUP(M7,article_table,2)</f>
        <v>13.6</v>
      </c>
      <c r="P7" s="19">
        <f t="shared" si="0"/>
        <v>598.4</v>
      </c>
      <c r="Q7" s="15"/>
      <c r="R7" s="23" t="s">
        <v>61</v>
      </c>
      <c r="S7" s="23"/>
      <c r="T7" s="23"/>
    </row>
    <row r="8" spans="1:17">
      <c r="A8" s="17"/>
      <c r="B8" s="17"/>
      <c r="C8" s="17"/>
      <c r="D8" s="15"/>
      <c r="E8" s="15"/>
      <c r="F8" s="15" t="s">
        <v>62</v>
      </c>
      <c r="G8" s="18">
        <v>11.9</v>
      </c>
      <c r="H8" s="15"/>
      <c r="I8" s="15"/>
      <c r="J8" s="15"/>
      <c r="K8" s="15"/>
      <c r="L8" s="15"/>
      <c r="M8" s="15">
        <v>21</v>
      </c>
      <c r="N8" s="15">
        <v>31</v>
      </c>
      <c r="O8" s="18">
        <f>VLOOKUP(M8,article_table,2)</f>
        <v>10.6</v>
      </c>
      <c r="P8" s="19">
        <f t="shared" si="0"/>
        <v>328.6</v>
      </c>
      <c r="Q8" s="15"/>
    </row>
    <row r="9" spans="1:17">
      <c r="A9" s="17"/>
      <c r="B9" s="17"/>
      <c r="C9" s="17"/>
      <c r="D9" s="15"/>
      <c r="E9" s="15"/>
      <c r="F9" s="15">
        <v>1</v>
      </c>
      <c r="G9" s="18">
        <v>11.8</v>
      </c>
      <c r="H9" s="15"/>
      <c r="I9" s="15"/>
      <c r="J9" s="15"/>
      <c r="K9" s="15"/>
      <c r="L9" s="15"/>
      <c r="M9" s="15">
        <v>44</v>
      </c>
      <c r="N9" s="15">
        <v>22</v>
      </c>
      <c r="O9" s="18">
        <f>VLOOKUP(M9,article_table,2)</f>
        <v>19.3</v>
      </c>
      <c r="P9" s="19">
        <f t="shared" si="0"/>
        <v>424.6</v>
      </c>
      <c r="Q9" s="15"/>
    </row>
    <row r="10" spans="1:17">
      <c r="A10" s="17"/>
      <c r="B10" s="17"/>
      <c r="C10" s="17"/>
      <c r="D10" s="15"/>
      <c r="E10" s="15"/>
      <c r="F10" s="15">
        <v>2</v>
      </c>
      <c r="G10" s="18">
        <v>10.2</v>
      </c>
      <c r="H10" s="15"/>
      <c r="I10" s="15"/>
      <c r="J10" s="15"/>
      <c r="K10" s="15"/>
      <c r="L10" s="15"/>
      <c r="M10" s="15">
        <v>64</v>
      </c>
      <c r="N10" s="15">
        <v>30</v>
      </c>
      <c r="O10" s="18">
        <f>VLOOKUP(M10,article_table,2)</f>
        <v>11.7</v>
      </c>
      <c r="P10" s="19">
        <f t="shared" si="0"/>
        <v>351</v>
      </c>
      <c r="Q10" s="15"/>
    </row>
    <row r="11" spans="1:17">
      <c r="A11" s="17"/>
      <c r="B11" s="17"/>
      <c r="C11" s="17"/>
      <c r="D11" s="15"/>
      <c r="E11" s="15"/>
      <c r="F11" s="15">
        <v>3</v>
      </c>
      <c r="G11" s="18">
        <v>2</v>
      </c>
      <c r="H11" s="15"/>
      <c r="I11" s="15"/>
      <c r="J11" s="15"/>
      <c r="K11" s="15"/>
      <c r="L11" s="15"/>
      <c r="M11" s="15">
        <v>57</v>
      </c>
      <c r="N11" s="15">
        <v>22</v>
      </c>
      <c r="O11" s="18">
        <f>VLOOKUP(M11,article_table,2)</f>
        <v>12.1</v>
      </c>
      <c r="P11" s="19">
        <f t="shared" si="0"/>
        <v>266.2</v>
      </c>
      <c r="Q11" s="15"/>
    </row>
    <row r="12" spans="1:17">
      <c r="A12" s="17"/>
      <c r="B12" s="17"/>
      <c r="C12" s="17"/>
      <c r="D12" s="15"/>
      <c r="E12" s="15"/>
      <c r="F12" s="15">
        <v>4</v>
      </c>
      <c r="G12" s="18">
        <v>3.6</v>
      </c>
      <c r="H12" s="15"/>
      <c r="I12" s="15"/>
      <c r="J12" s="15"/>
      <c r="K12" s="15"/>
      <c r="L12" s="15"/>
      <c r="M12" s="15">
        <v>19</v>
      </c>
      <c r="N12" s="15">
        <v>39</v>
      </c>
      <c r="O12" s="18">
        <f>VLOOKUP(M12,article_table,2)</f>
        <v>14.1</v>
      </c>
      <c r="P12" s="19">
        <f t="shared" si="0"/>
        <v>549.9</v>
      </c>
      <c r="Q12" s="15"/>
    </row>
    <row r="13" spans="1:17">
      <c r="A13" s="17"/>
      <c r="B13" s="17"/>
      <c r="C13" s="17"/>
      <c r="D13" s="15"/>
      <c r="E13" s="15"/>
      <c r="F13" s="15">
        <v>5</v>
      </c>
      <c r="G13" s="18">
        <v>7.8</v>
      </c>
      <c r="H13" s="15"/>
      <c r="I13" s="15"/>
      <c r="J13" s="15"/>
      <c r="K13" s="15"/>
      <c r="L13" s="15"/>
      <c r="M13" s="15">
        <v>57</v>
      </c>
      <c r="N13" s="15">
        <v>20</v>
      </c>
      <c r="O13" s="18">
        <f>VLOOKUP(M13,article_table,2)</f>
        <v>12.1</v>
      </c>
      <c r="P13" s="19">
        <f t="shared" si="0"/>
        <v>242</v>
      </c>
      <c r="Q13" s="15"/>
    </row>
    <row r="14" spans="1:17">
      <c r="A14" s="17"/>
      <c r="B14" s="17"/>
      <c r="C14" s="17"/>
      <c r="D14" s="15"/>
      <c r="E14" s="15"/>
      <c r="F14" s="15">
        <v>6</v>
      </c>
      <c r="G14" s="18">
        <v>11.2</v>
      </c>
      <c r="H14" s="15"/>
      <c r="I14" s="15"/>
      <c r="J14" s="15"/>
      <c r="K14" s="15"/>
      <c r="L14" s="15"/>
      <c r="M14" s="15">
        <v>5</v>
      </c>
      <c r="N14" s="15">
        <v>50</v>
      </c>
      <c r="O14" s="18">
        <f>VLOOKUP(M14,article_table,2)</f>
        <v>7.8</v>
      </c>
      <c r="P14" s="19">
        <f t="shared" si="0"/>
        <v>390</v>
      </c>
      <c r="Q14" s="15"/>
    </row>
    <row r="15" spans="1:17">
      <c r="A15" s="17"/>
      <c r="B15" s="17"/>
      <c r="C15" s="17"/>
      <c r="D15" s="15"/>
      <c r="E15" s="15"/>
      <c r="F15" s="15">
        <v>7</v>
      </c>
      <c r="G15" s="18">
        <v>5.3</v>
      </c>
      <c r="H15" s="15"/>
      <c r="I15" s="15"/>
      <c r="J15" s="15"/>
      <c r="K15" s="15"/>
      <c r="L15" s="15"/>
      <c r="M15" s="15">
        <v>75</v>
      </c>
      <c r="N15" s="15">
        <v>32</v>
      </c>
      <c r="O15" s="18">
        <f>VLOOKUP(M15,article_table,2)</f>
        <v>13.3</v>
      </c>
      <c r="P15" s="19">
        <f t="shared" si="0"/>
        <v>425.6</v>
      </c>
      <c r="Q15" s="15"/>
    </row>
    <row r="16" spans="1:17">
      <c r="A16" s="17"/>
      <c r="B16" s="17"/>
      <c r="C16" s="17"/>
      <c r="D16" s="15"/>
      <c r="E16" s="15"/>
      <c r="F16" s="15">
        <v>8</v>
      </c>
      <c r="G16" s="18">
        <v>19.3</v>
      </c>
      <c r="H16" s="15"/>
      <c r="I16" s="15"/>
      <c r="J16" s="15"/>
      <c r="K16" s="15"/>
      <c r="L16" s="15"/>
      <c r="M16" s="15">
        <v>9</v>
      </c>
      <c r="N16" s="15">
        <v>23</v>
      </c>
      <c r="O16" s="18">
        <f>VLOOKUP(M16,article_table,2)</f>
        <v>17.6</v>
      </c>
      <c r="P16" s="19">
        <f t="shared" si="0"/>
        <v>404.8</v>
      </c>
      <c r="Q16" s="15"/>
    </row>
    <row r="17" spans="1:17">
      <c r="A17" s="17"/>
      <c r="B17" s="17"/>
      <c r="C17" s="17"/>
      <c r="D17" s="15"/>
      <c r="E17" s="15"/>
      <c r="F17" s="15">
        <v>9</v>
      </c>
      <c r="G17" s="18">
        <v>17.6</v>
      </c>
      <c r="H17" s="15"/>
      <c r="I17" s="15"/>
      <c r="J17" s="15"/>
      <c r="K17" s="15"/>
      <c r="L17" s="15"/>
      <c r="M17" s="15" t="s">
        <v>54</v>
      </c>
      <c r="N17" s="15">
        <v>31</v>
      </c>
      <c r="O17" s="18">
        <f>VLOOKUP(M17,article_table,2)</f>
        <v>9</v>
      </c>
      <c r="P17" s="19">
        <f t="shared" si="0"/>
        <v>279</v>
      </c>
      <c r="Q17" s="15"/>
    </row>
    <row r="18" spans="1:17">
      <c r="A18" s="15"/>
      <c r="B18" s="15"/>
      <c r="C18" s="15"/>
      <c r="D18" s="15"/>
      <c r="E18" s="15"/>
      <c r="F18" s="15">
        <v>10</v>
      </c>
      <c r="G18" s="18">
        <v>3</v>
      </c>
      <c r="H18" s="15"/>
      <c r="I18" s="15"/>
      <c r="J18" s="15"/>
      <c r="K18" s="15"/>
      <c r="L18" s="15"/>
      <c r="M18" s="15" t="s">
        <v>59</v>
      </c>
      <c r="N18" s="15">
        <v>27</v>
      </c>
      <c r="O18" s="18">
        <f>VLOOKUP(M18,article_table,2)</f>
        <v>14</v>
      </c>
      <c r="P18" s="19">
        <f t="shared" si="0"/>
        <v>378</v>
      </c>
      <c r="Q18" s="15"/>
    </row>
    <row r="19" spans="1:17">
      <c r="A19" s="15"/>
      <c r="B19" s="15"/>
      <c r="C19" s="15"/>
      <c r="D19" s="15"/>
      <c r="E19" s="15"/>
      <c r="F19" s="15">
        <v>11</v>
      </c>
      <c r="G19" s="18">
        <v>2.4</v>
      </c>
      <c r="H19" s="15"/>
      <c r="I19" s="15"/>
      <c r="J19" s="15"/>
      <c r="K19" s="15"/>
      <c r="L19" s="15"/>
      <c r="M19" s="15"/>
      <c r="N19" s="15"/>
      <c r="O19" s="20" t="s">
        <v>63</v>
      </c>
      <c r="P19" s="21">
        <f>SUM(P5:P18)</f>
        <v>5707.7</v>
      </c>
      <c r="Q19" s="15"/>
    </row>
    <row r="20" spans="1:17">
      <c r="A20" s="15"/>
      <c r="B20" s="15"/>
      <c r="C20" s="15"/>
      <c r="D20" s="15"/>
      <c r="E20" s="15"/>
      <c r="F20" s="15">
        <v>12</v>
      </c>
      <c r="G20" s="18">
        <v>16.1</v>
      </c>
      <c r="H20" s="15"/>
      <c r="I20" s="15"/>
      <c r="J20" s="15"/>
      <c r="K20" s="15"/>
      <c r="L20" s="15"/>
      <c r="M20" s="15"/>
      <c r="N20" s="15"/>
      <c r="O20" s="15"/>
      <c r="P20" s="15"/>
      <c r="Q20" s="15"/>
    </row>
    <row r="21" spans="1:17">
      <c r="A21" s="15"/>
      <c r="B21" s="15"/>
      <c r="C21" s="15"/>
      <c r="D21" s="15"/>
      <c r="E21" s="15"/>
      <c r="F21" s="15">
        <v>13</v>
      </c>
      <c r="G21" s="18">
        <v>18.8</v>
      </c>
      <c r="H21" s="15"/>
      <c r="I21" s="15"/>
      <c r="J21" s="15"/>
      <c r="K21" s="15"/>
      <c r="L21" s="15"/>
      <c r="M21" s="15"/>
      <c r="N21" s="15"/>
      <c r="O21" s="15"/>
      <c r="P21" s="15"/>
      <c r="Q21" s="15"/>
    </row>
    <row r="22" spans="1:17">
      <c r="A22" s="15"/>
      <c r="B22" s="15"/>
      <c r="C22" s="15"/>
      <c r="D22" s="15"/>
      <c r="E22" s="15"/>
      <c r="F22" s="15">
        <v>14</v>
      </c>
      <c r="G22" s="18">
        <v>14.2</v>
      </c>
      <c r="H22" s="15"/>
      <c r="I22" s="15"/>
      <c r="J22" s="15"/>
      <c r="K22" s="15"/>
      <c r="L22" s="15"/>
      <c r="M22" s="15"/>
      <c r="N22" s="15"/>
      <c r="O22" s="15"/>
      <c r="P22" s="15"/>
      <c r="Q22" s="15"/>
    </row>
    <row r="23" spans="1:17">
      <c r="A23" s="15"/>
      <c r="B23" s="15"/>
      <c r="C23" s="15"/>
      <c r="D23" s="15"/>
      <c r="E23" s="15"/>
      <c r="F23" s="15">
        <v>15</v>
      </c>
      <c r="G23" s="18">
        <v>15</v>
      </c>
      <c r="H23" s="15"/>
      <c r="I23" s="15"/>
      <c r="J23" s="15"/>
      <c r="K23" s="15"/>
      <c r="L23" s="15"/>
      <c r="M23" s="15"/>
      <c r="N23" s="15"/>
      <c r="O23" s="15"/>
      <c r="P23" s="15"/>
      <c r="Q23" s="15"/>
    </row>
    <row r="24" spans="1:17">
      <c r="A24" s="15"/>
      <c r="B24" s="15"/>
      <c r="C24" s="15"/>
      <c r="D24" s="15"/>
      <c r="E24" s="15"/>
      <c r="F24" s="15">
        <v>16</v>
      </c>
      <c r="G24" s="18">
        <v>8.6</v>
      </c>
      <c r="H24" s="15"/>
      <c r="I24" s="15"/>
      <c r="J24" s="15"/>
      <c r="K24" s="15"/>
      <c r="L24" s="15"/>
      <c r="M24" s="15"/>
      <c r="N24" s="15"/>
      <c r="O24" s="15"/>
      <c r="P24" s="15"/>
      <c r="Q24" s="15"/>
    </row>
    <row r="25" spans="1:17">
      <c r="A25" s="15"/>
      <c r="B25" s="15"/>
      <c r="C25" s="15"/>
      <c r="D25" s="15"/>
      <c r="E25" s="15"/>
      <c r="F25" s="15">
        <v>17</v>
      </c>
      <c r="G25" s="18">
        <v>16.2</v>
      </c>
      <c r="H25" s="15"/>
      <c r="I25" s="15"/>
      <c r="J25" s="15"/>
      <c r="K25" s="15"/>
      <c r="L25" s="15"/>
      <c r="M25" s="15"/>
      <c r="N25" s="15"/>
      <c r="O25" s="15"/>
      <c r="P25" s="15"/>
      <c r="Q25" s="15"/>
    </row>
    <row r="26" spans="1:17">
      <c r="A26" s="15"/>
      <c r="B26" s="15"/>
      <c r="C26" s="15"/>
      <c r="D26" s="15"/>
      <c r="E26" s="15"/>
      <c r="F26" s="15">
        <v>18</v>
      </c>
      <c r="G26" s="18">
        <v>10.6</v>
      </c>
      <c r="H26" s="15"/>
      <c r="I26" s="15"/>
      <c r="J26" s="15"/>
      <c r="K26" s="15"/>
      <c r="L26" s="15"/>
      <c r="M26" s="15"/>
      <c r="N26" s="15"/>
      <c r="O26" s="15"/>
      <c r="P26" s="15"/>
      <c r="Q26" s="15"/>
    </row>
    <row r="27" spans="1:17">
      <c r="A27" s="15"/>
      <c r="B27" s="15"/>
      <c r="C27" s="15"/>
      <c r="D27" s="15"/>
      <c r="E27" s="15"/>
      <c r="F27" s="15">
        <v>19</v>
      </c>
      <c r="G27" s="18">
        <v>14.1</v>
      </c>
      <c r="H27" s="15"/>
      <c r="I27" s="15"/>
      <c r="J27" s="15"/>
      <c r="K27" s="15"/>
      <c r="L27" s="15"/>
      <c r="M27" s="15"/>
      <c r="N27" s="15"/>
      <c r="O27" s="15"/>
      <c r="P27" s="15"/>
      <c r="Q27" s="15"/>
    </row>
    <row r="28" spans="1:17">
      <c r="A28" s="15"/>
      <c r="B28" s="15"/>
      <c r="C28" s="15"/>
      <c r="D28" s="15"/>
      <c r="E28" s="15"/>
      <c r="F28" s="15">
        <v>20</v>
      </c>
      <c r="G28" s="18">
        <v>15.7</v>
      </c>
      <c r="H28" s="15"/>
      <c r="I28" s="15"/>
      <c r="J28" s="15"/>
      <c r="K28" s="15"/>
      <c r="L28" s="15"/>
      <c r="M28" s="15"/>
      <c r="N28" s="15"/>
      <c r="O28" s="15"/>
      <c r="P28" s="15"/>
      <c r="Q28" s="15"/>
    </row>
    <row r="29" spans="1:17">
      <c r="A29" s="15"/>
      <c r="B29" s="15"/>
      <c r="C29" s="15"/>
      <c r="D29" s="15"/>
      <c r="E29" s="15"/>
      <c r="F29" s="15">
        <v>21</v>
      </c>
      <c r="G29" s="18">
        <v>10.6</v>
      </c>
      <c r="H29" s="15"/>
      <c r="I29" s="15"/>
      <c r="J29" s="15"/>
      <c r="K29" s="15"/>
      <c r="L29" s="15"/>
      <c r="M29" s="15"/>
      <c r="N29" s="15"/>
      <c r="O29" s="15"/>
      <c r="P29" s="15"/>
      <c r="Q29" s="15"/>
    </row>
    <row r="30" spans="1:17">
      <c r="A30" s="15"/>
      <c r="B30" s="15"/>
      <c r="C30" s="15"/>
      <c r="D30" s="15"/>
      <c r="E30" s="15"/>
      <c r="F30" s="15">
        <v>22</v>
      </c>
      <c r="G30" s="18">
        <v>13.3</v>
      </c>
      <c r="H30" s="15"/>
      <c r="I30" s="15"/>
      <c r="J30" s="15"/>
      <c r="K30" s="15"/>
      <c r="L30" s="15"/>
      <c r="M30" s="15"/>
      <c r="N30" s="15"/>
      <c r="O30" s="15"/>
      <c r="P30" s="15"/>
      <c r="Q30" s="15"/>
    </row>
    <row r="31" spans="1:17">
      <c r="A31" s="15"/>
      <c r="B31" s="15"/>
      <c r="C31" s="15"/>
      <c r="D31" s="15"/>
      <c r="E31" s="15"/>
      <c r="F31" s="15">
        <v>23</v>
      </c>
      <c r="G31" s="18">
        <v>16.8</v>
      </c>
      <c r="H31" s="15"/>
      <c r="I31" s="15"/>
      <c r="J31" s="15"/>
      <c r="K31" s="15"/>
      <c r="L31" s="15"/>
      <c r="M31" s="15"/>
      <c r="N31" s="15"/>
      <c r="O31" s="15"/>
      <c r="P31" s="15"/>
      <c r="Q31" s="15"/>
    </row>
    <row r="32" spans="1:17">
      <c r="A32" s="15"/>
      <c r="B32" s="15"/>
      <c r="C32" s="15"/>
      <c r="D32" s="15"/>
      <c r="E32" s="15"/>
      <c r="F32" s="15">
        <v>24</v>
      </c>
      <c r="G32" s="18">
        <v>19.3</v>
      </c>
      <c r="H32" s="15"/>
      <c r="I32" s="15"/>
      <c r="J32" s="15"/>
      <c r="K32" s="15"/>
      <c r="L32" s="15"/>
      <c r="M32" s="15"/>
      <c r="N32" s="15"/>
      <c r="O32" s="15"/>
      <c r="P32" s="15"/>
      <c r="Q32" s="15"/>
    </row>
    <row r="33" spans="1:17">
      <c r="A33" s="15"/>
      <c r="B33" s="15"/>
      <c r="C33" s="15"/>
      <c r="D33" s="15"/>
      <c r="E33" s="15"/>
      <c r="F33" s="15">
        <v>25</v>
      </c>
      <c r="G33" s="18">
        <v>6.2</v>
      </c>
      <c r="H33" s="15"/>
      <c r="I33" s="15"/>
      <c r="J33" s="15"/>
      <c r="K33" s="15"/>
      <c r="L33" s="15"/>
      <c r="M33" s="15"/>
      <c r="N33" s="15"/>
      <c r="O33" s="15"/>
      <c r="P33" s="15"/>
      <c r="Q33" s="15"/>
    </row>
    <row r="34" spans="1:17">
      <c r="A34" s="15"/>
      <c r="B34" s="15"/>
      <c r="C34" s="15"/>
      <c r="D34" s="15"/>
      <c r="E34" s="15"/>
      <c r="F34" s="15">
        <v>26</v>
      </c>
      <c r="G34" s="18">
        <v>8.5</v>
      </c>
      <c r="H34" s="15"/>
      <c r="I34" s="15"/>
      <c r="J34" s="15"/>
      <c r="K34" s="15"/>
      <c r="L34" s="15"/>
      <c r="M34" s="15"/>
      <c r="N34" s="15"/>
      <c r="O34" s="15"/>
      <c r="P34" s="15"/>
      <c r="Q34" s="15"/>
    </row>
    <row r="35" spans="1:17">
      <c r="A35" s="15"/>
      <c r="B35" s="15"/>
      <c r="C35" s="15"/>
      <c r="D35" s="15"/>
      <c r="E35" s="15"/>
      <c r="F35" s="15">
        <v>27</v>
      </c>
      <c r="G35" s="18">
        <v>10.4</v>
      </c>
      <c r="H35" s="15"/>
      <c r="I35" s="15"/>
      <c r="J35" s="15"/>
      <c r="K35" s="15"/>
      <c r="L35" s="15"/>
      <c r="M35" s="15"/>
      <c r="N35" s="15"/>
      <c r="O35" s="15"/>
      <c r="P35" s="15"/>
      <c r="Q35" s="15"/>
    </row>
    <row r="36" spans="1:17">
      <c r="A36" s="15"/>
      <c r="B36" s="15"/>
      <c r="C36" s="15"/>
      <c r="D36" s="15"/>
      <c r="E36" s="15"/>
      <c r="F36" s="15">
        <v>28</v>
      </c>
      <c r="G36" s="18">
        <v>4.5</v>
      </c>
      <c r="H36" s="15"/>
      <c r="I36" s="15"/>
      <c r="J36" s="15"/>
      <c r="K36" s="15"/>
      <c r="L36" s="15"/>
      <c r="M36" s="15"/>
      <c r="N36" s="15"/>
      <c r="O36" s="15"/>
      <c r="P36" s="15"/>
      <c r="Q36" s="15"/>
    </row>
    <row r="37" spans="1:17">
      <c r="A37" s="15"/>
      <c r="B37" s="15"/>
      <c r="C37" s="15"/>
      <c r="D37" s="15"/>
      <c r="E37" s="15"/>
      <c r="F37" s="15">
        <v>29</v>
      </c>
      <c r="G37" s="18">
        <v>11.5</v>
      </c>
      <c r="H37" s="15"/>
      <c r="I37" s="15"/>
      <c r="J37" s="15"/>
      <c r="K37" s="15"/>
      <c r="L37" s="15"/>
      <c r="M37" s="15"/>
      <c r="N37" s="15"/>
      <c r="O37" s="15"/>
      <c r="P37" s="15"/>
      <c r="Q37" s="15"/>
    </row>
    <row r="38" spans="1:17">
      <c r="A38" s="15"/>
      <c r="B38" s="15"/>
      <c r="C38" s="15"/>
      <c r="D38" s="15"/>
      <c r="E38" s="15"/>
      <c r="F38" s="15">
        <v>30</v>
      </c>
      <c r="G38" s="18">
        <v>18.9</v>
      </c>
      <c r="H38" s="15"/>
      <c r="I38" s="15"/>
      <c r="J38" s="15"/>
      <c r="K38" s="15"/>
      <c r="L38" s="15"/>
      <c r="M38" s="15"/>
      <c r="N38" s="15"/>
      <c r="O38" s="15"/>
      <c r="P38" s="15"/>
      <c r="Q38" s="15"/>
    </row>
    <row r="39" spans="1:17">
      <c r="A39" s="15"/>
      <c r="B39" s="15"/>
      <c r="C39" s="15"/>
      <c r="D39" s="15"/>
      <c r="E39" s="15"/>
      <c r="F39" s="15">
        <v>31</v>
      </c>
      <c r="G39" s="18">
        <v>13.9</v>
      </c>
      <c r="H39" s="15"/>
      <c r="I39" s="15"/>
      <c r="J39" s="15"/>
      <c r="K39" s="15"/>
      <c r="L39" s="15"/>
      <c r="M39" s="15"/>
      <c r="N39" s="15"/>
      <c r="O39" s="15"/>
      <c r="P39" s="15"/>
      <c r="Q39" s="15"/>
    </row>
    <row r="40" spans="1:17">
      <c r="A40" s="15"/>
      <c r="B40" s="15"/>
      <c r="C40" s="15"/>
      <c r="D40" s="15"/>
      <c r="E40" s="15"/>
      <c r="F40" s="15">
        <v>32</v>
      </c>
      <c r="G40" s="18">
        <v>16.2</v>
      </c>
      <c r="H40" s="15"/>
      <c r="I40" s="15"/>
      <c r="J40" s="15"/>
      <c r="K40" s="15"/>
      <c r="L40" s="15"/>
      <c r="M40" s="15"/>
      <c r="N40" s="15"/>
      <c r="O40" s="15"/>
      <c r="P40" s="15"/>
      <c r="Q40" s="15"/>
    </row>
    <row r="41" spans="1:17">
      <c r="A41" s="15"/>
      <c r="B41" s="15"/>
      <c r="C41" s="15"/>
      <c r="D41" s="15"/>
      <c r="E41" s="15"/>
      <c r="F41" s="15">
        <v>33</v>
      </c>
      <c r="G41" s="18">
        <v>11.1</v>
      </c>
      <c r="H41" s="15"/>
      <c r="I41" s="15"/>
      <c r="J41" s="15"/>
      <c r="K41" s="15"/>
      <c r="L41" s="15"/>
      <c r="M41" s="15"/>
      <c r="N41" s="15"/>
      <c r="O41" s="15"/>
      <c r="P41" s="15"/>
      <c r="Q41" s="15"/>
    </row>
    <row r="42" spans="1:17">
      <c r="A42" s="15"/>
      <c r="B42" s="15"/>
      <c r="C42" s="15"/>
      <c r="D42" s="15"/>
      <c r="E42" s="15"/>
      <c r="F42" s="15">
        <v>34</v>
      </c>
      <c r="G42" s="18">
        <v>12.6</v>
      </c>
      <c r="H42" s="15"/>
      <c r="I42" s="15"/>
      <c r="J42" s="15"/>
      <c r="K42" s="15"/>
      <c r="L42" s="15"/>
      <c r="M42" s="15"/>
      <c r="N42" s="15"/>
      <c r="O42" s="15"/>
      <c r="P42" s="15"/>
      <c r="Q42" s="15"/>
    </row>
    <row r="43" spans="1:17">
      <c r="A43" s="15"/>
      <c r="B43" s="15"/>
      <c r="C43" s="15"/>
      <c r="D43" s="15"/>
      <c r="E43" s="15"/>
      <c r="F43" s="15">
        <v>35</v>
      </c>
      <c r="G43" s="18">
        <v>5.1</v>
      </c>
      <c r="H43" s="15"/>
      <c r="I43" s="15"/>
      <c r="J43" s="15"/>
      <c r="K43" s="15"/>
      <c r="L43" s="15"/>
      <c r="M43" s="15"/>
      <c r="N43" s="15"/>
      <c r="O43" s="15"/>
      <c r="P43" s="15"/>
      <c r="Q43" s="15"/>
    </row>
    <row r="44" spans="1:17">
      <c r="A44" s="15"/>
      <c r="B44" s="15"/>
      <c r="C44" s="15"/>
      <c r="D44" s="15"/>
      <c r="E44" s="15"/>
      <c r="F44" s="15">
        <v>36</v>
      </c>
      <c r="G44" s="18">
        <v>6.1</v>
      </c>
      <c r="H44" s="15"/>
      <c r="I44" s="15"/>
      <c r="J44" s="15"/>
      <c r="K44" s="15"/>
      <c r="L44" s="15"/>
      <c r="M44" s="15"/>
      <c r="N44" s="15"/>
      <c r="O44" s="15"/>
      <c r="P44" s="15"/>
      <c r="Q44" s="15"/>
    </row>
    <row r="45" spans="1:17">
      <c r="A45" s="15"/>
      <c r="B45" s="15"/>
      <c r="C45" s="15"/>
      <c r="D45" s="15"/>
      <c r="E45" s="15"/>
      <c r="F45" s="15">
        <v>37</v>
      </c>
      <c r="G45" s="18">
        <v>9.6</v>
      </c>
      <c r="H45" s="15"/>
      <c r="I45" s="15"/>
      <c r="J45" s="15"/>
      <c r="K45" s="15"/>
      <c r="L45" s="15"/>
      <c r="M45" s="15"/>
      <c r="N45" s="15"/>
      <c r="O45" s="15"/>
      <c r="P45" s="15"/>
      <c r="Q45" s="15"/>
    </row>
    <row r="46" spans="1:17">
      <c r="A46" s="15"/>
      <c r="B46" s="15"/>
      <c r="C46" s="15"/>
      <c r="D46" s="15"/>
      <c r="E46" s="15"/>
      <c r="F46" s="15">
        <v>38</v>
      </c>
      <c r="G46" s="18">
        <v>11.6</v>
      </c>
      <c r="H46" s="15"/>
      <c r="I46" s="15"/>
      <c r="J46" s="15"/>
      <c r="K46" s="15"/>
      <c r="L46" s="15"/>
      <c r="M46" s="15"/>
      <c r="N46" s="15"/>
      <c r="O46" s="15"/>
      <c r="P46" s="15"/>
      <c r="Q46" s="15"/>
    </row>
    <row r="47" spans="1:17">
      <c r="A47" s="15"/>
      <c r="B47" s="15"/>
      <c r="C47" s="15"/>
      <c r="D47" s="15"/>
      <c r="E47" s="15"/>
      <c r="F47" s="15">
        <v>39</v>
      </c>
      <c r="G47" s="18">
        <v>9.8</v>
      </c>
      <c r="H47" s="15"/>
      <c r="I47" s="15"/>
      <c r="J47" s="15"/>
      <c r="K47" s="15"/>
      <c r="L47" s="15"/>
      <c r="M47" s="15"/>
      <c r="N47" s="15"/>
      <c r="O47" s="15"/>
      <c r="P47" s="15"/>
      <c r="Q47" s="15"/>
    </row>
    <row r="48" spans="1:17">
      <c r="A48" s="15"/>
      <c r="B48" s="15"/>
      <c r="C48" s="15"/>
      <c r="D48" s="15"/>
      <c r="E48" s="15"/>
      <c r="F48" s="15">
        <v>40</v>
      </c>
      <c r="G48" s="18">
        <v>10</v>
      </c>
      <c r="H48" s="15"/>
      <c r="I48" s="15"/>
      <c r="J48" s="15"/>
      <c r="K48" s="15"/>
      <c r="L48" s="15"/>
      <c r="M48" s="15"/>
      <c r="N48" s="15"/>
      <c r="O48" s="15"/>
      <c r="P48" s="15"/>
      <c r="Q48" s="15"/>
    </row>
    <row r="49" spans="1:17">
      <c r="A49" s="15"/>
      <c r="B49" s="15"/>
      <c r="C49" s="15"/>
      <c r="D49" s="15"/>
      <c r="E49" s="15"/>
      <c r="F49" s="15">
        <v>41</v>
      </c>
      <c r="G49" s="18">
        <v>13.4</v>
      </c>
      <c r="H49" s="15"/>
      <c r="I49" s="15"/>
      <c r="J49" s="15"/>
      <c r="K49" s="15"/>
      <c r="L49" s="15"/>
      <c r="M49" s="15"/>
      <c r="N49" s="15"/>
      <c r="O49" s="15"/>
      <c r="P49" s="15"/>
      <c r="Q49" s="15"/>
    </row>
    <row r="50" spans="1:17">
      <c r="A50" s="15"/>
      <c r="B50" s="15"/>
      <c r="C50" s="15"/>
      <c r="D50" s="15"/>
      <c r="E50" s="15"/>
      <c r="F50" s="15">
        <v>42</v>
      </c>
      <c r="G50" s="18">
        <v>19.6</v>
      </c>
      <c r="H50" s="15"/>
      <c r="I50" s="15"/>
      <c r="J50" s="15"/>
      <c r="K50" s="15"/>
      <c r="L50" s="15"/>
      <c r="M50" s="15"/>
      <c r="N50" s="15"/>
      <c r="O50" s="15"/>
      <c r="P50" s="15"/>
      <c r="Q50" s="15"/>
    </row>
    <row r="51" spans="1:17">
      <c r="A51" s="15"/>
      <c r="B51" s="15"/>
      <c r="C51" s="15"/>
      <c r="D51" s="15"/>
      <c r="E51" s="15"/>
      <c r="F51" s="15">
        <v>43</v>
      </c>
      <c r="G51" s="18">
        <v>16.9</v>
      </c>
      <c r="H51" s="15"/>
      <c r="I51" s="15"/>
      <c r="J51" s="15"/>
      <c r="K51" s="15"/>
      <c r="L51" s="15"/>
      <c r="M51" s="15"/>
      <c r="N51" s="15"/>
      <c r="O51" s="15"/>
      <c r="P51" s="15"/>
      <c r="Q51" s="15"/>
    </row>
    <row r="52" spans="1:17">
      <c r="A52" s="15"/>
      <c r="B52" s="15"/>
      <c r="C52" s="15"/>
      <c r="D52" s="15"/>
      <c r="E52" s="15"/>
      <c r="F52" s="15">
        <v>44</v>
      </c>
      <c r="G52" s="18">
        <v>19.3</v>
      </c>
      <c r="H52" s="15"/>
      <c r="I52" s="15"/>
      <c r="J52" s="15"/>
      <c r="K52" s="15"/>
      <c r="L52" s="15"/>
      <c r="M52" s="15"/>
      <c r="N52" s="15"/>
      <c r="O52" s="15"/>
      <c r="P52" s="15"/>
      <c r="Q52" s="15"/>
    </row>
    <row r="53" spans="1:17">
      <c r="A53" s="15"/>
      <c r="B53" s="15"/>
      <c r="C53" s="15"/>
      <c r="D53" s="15"/>
      <c r="E53" s="15"/>
      <c r="F53" s="15">
        <v>45</v>
      </c>
      <c r="G53" s="18">
        <v>10.9</v>
      </c>
      <c r="H53" s="15"/>
      <c r="I53" s="15"/>
      <c r="J53" s="15"/>
      <c r="K53" s="15"/>
      <c r="L53" s="15"/>
      <c r="M53" s="15"/>
      <c r="N53" s="15"/>
      <c r="O53" s="15"/>
      <c r="P53" s="15"/>
      <c r="Q53" s="15"/>
    </row>
    <row r="54" spans="1:17">
      <c r="A54" s="15"/>
      <c r="B54" s="15"/>
      <c r="C54" s="15"/>
      <c r="D54" s="15"/>
      <c r="E54" s="15"/>
      <c r="F54" s="15">
        <v>46</v>
      </c>
      <c r="G54" s="18">
        <v>20</v>
      </c>
      <c r="H54" s="15"/>
      <c r="I54" s="15"/>
      <c r="J54" s="15"/>
      <c r="K54" s="15"/>
      <c r="L54" s="15"/>
      <c r="M54" s="15"/>
      <c r="N54" s="15"/>
      <c r="O54" s="15"/>
      <c r="P54" s="15"/>
      <c r="Q54" s="15"/>
    </row>
    <row r="55" spans="1:17">
      <c r="A55" s="15"/>
      <c r="B55" s="15"/>
      <c r="C55" s="15"/>
      <c r="D55" s="15"/>
      <c r="E55" s="15"/>
      <c r="F55" s="15">
        <v>47</v>
      </c>
      <c r="G55" s="18">
        <v>5.8</v>
      </c>
      <c r="H55" s="15"/>
      <c r="I55" s="15"/>
      <c r="J55" s="15"/>
      <c r="K55" s="15"/>
      <c r="L55" s="15"/>
      <c r="M55" s="15"/>
      <c r="N55" s="15"/>
      <c r="O55" s="15"/>
      <c r="P55" s="15"/>
      <c r="Q55" s="15"/>
    </row>
    <row r="56" spans="1:17">
      <c r="A56" s="15"/>
      <c r="B56" s="15"/>
      <c r="C56" s="15"/>
      <c r="D56" s="15"/>
      <c r="E56" s="15"/>
      <c r="F56" s="15">
        <v>48</v>
      </c>
      <c r="G56" s="18">
        <v>19.2</v>
      </c>
      <c r="H56" s="15"/>
      <c r="I56" s="15"/>
      <c r="J56" s="15"/>
      <c r="K56" s="15"/>
      <c r="L56" s="15"/>
      <c r="M56" s="15"/>
      <c r="N56" s="15"/>
      <c r="O56" s="15"/>
      <c r="P56" s="15"/>
      <c r="Q56" s="15"/>
    </row>
    <row r="57" spans="1:17">
      <c r="A57" s="15"/>
      <c r="B57" s="15"/>
      <c r="C57" s="15"/>
      <c r="D57" s="15"/>
      <c r="E57" s="15"/>
      <c r="F57" s="15">
        <v>49</v>
      </c>
      <c r="G57" s="18">
        <v>14.3</v>
      </c>
      <c r="H57" s="15"/>
      <c r="I57" s="15"/>
      <c r="J57" s="15"/>
      <c r="K57" s="15"/>
      <c r="L57" s="15"/>
      <c r="M57" s="15"/>
      <c r="N57" s="15"/>
      <c r="O57" s="15"/>
      <c r="P57" s="15"/>
      <c r="Q57" s="15"/>
    </row>
    <row r="58" spans="1:17">
      <c r="A58" s="15"/>
      <c r="B58" s="15"/>
      <c r="C58" s="15"/>
      <c r="D58" s="15"/>
      <c r="E58" s="15"/>
      <c r="F58" s="15">
        <v>50</v>
      </c>
      <c r="G58" s="18">
        <v>19.4</v>
      </c>
      <c r="H58" s="15"/>
      <c r="I58" s="15"/>
      <c r="J58" s="15"/>
      <c r="K58" s="15"/>
      <c r="L58" s="15"/>
      <c r="M58" s="15"/>
      <c r="N58" s="15"/>
      <c r="O58" s="15"/>
      <c r="P58" s="15"/>
      <c r="Q58" s="15"/>
    </row>
    <row r="59" spans="1:17">
      <c r="A59" s="15"/>
      <c r="B59" s="15"/>
      <c r="C59" s="15"/>
      <c r="D59" s="15"/>
      <c r="E59" s="15"/>
      <c r="F59" s="15">
        <v>51</v>
      </c>
      <c r="G59" s="18">
        <v>9.3</v>
      </c>
      <c r="H59" s="15"/>
      <c r="I59" s="15"/>
      <c r="J59" s="15"/>
      <c r="K59" s="15"/>
      <c r="L59" s="15"/>
      <c r="M59" s="15"/>
      <c r="N59" s="15"/>
      <c r="O59" s="15"/>
      <c r="P59" s="15"/>
      <c r="Q59" s="15"/>
    </row>
    <row r="60" spans="1:17">
      <c r="A60" s="15"/>
      <c r="B60" s="15"/>
      <c r="C60" s="15"/>
      <c r="D60" s="15"/>
      <c r="E60" s="15"/>
      <c r="F60" s="15">
        <v>52</v>
      </c>
      <c r="G60" s="18">
        <v>15.2</v>
      </c>
      <c r="H60" s="15"/>
      <c r="I60" s="15"/>
      <c r="J60" s="15"/>
      <c r="K60" s="15"/>
      <c r="L60" s="15"/>
      <c r="M60" s="15"/>
      <c r="N60" s="15"/>
      <c r="O60" s="15"/>
      <c r="P60" s="15"/>
      <c r="Q60" s="15"/>
    </row>
    <row r="61" spans="1:17">
      <c r="A61" s="15"/>
      <c r="B61" s="15"/>
      <c r="C61" s="15"/>
      <c r="D61" s="15"/>
      <c r="E61" s="15"/>
      <c r="F61" s="15">
        <v>53</v>
      </c>
      <c r="G61" s="18">
        <v>4.8</v>
      </c>
      <c r="H61" s="15"/>
      <c r="I61" s="15"/>
      <c r="J61" s="15"/>
      <c r="K61" s="15"/>
      <c r="L61" s="15"/>
      <c r="M61" s="15"/>
      <c r="N61" s="15"/>
      <c r="O61" s="15"/>
      <c r="P61" s="15"/>
      <c r="Q61" s="15"/>
    </row>
    <row r="62" spans="1:17">
      <c r="A62" s="15"/>
      <c r="B62" s="15"/>
      <c r="C62" s="15"/>
      <c r="D62" s="15"/>
      <c r="E62" s="15"/>
      <c r="F62" s="15">
        <v>54</v>
      </c>
      <c r="G62" s="18">
        <v>11.2</v>
      </c>
      <c r="H62" s="15"/>
      <c r="I62" s="15"/>
      <c r="J62" s="15"/>
      <c r="K62" s="15"/>
      <c r="L62" s="15"/>
      <c r="M62" s="15"/>
      <c r="N62" s="15"/>
      <c r="O62" s="15"/>
      <c r="P62" s="15"/>
      <c r="Q62" s="15"/>
    </row>
    <row r="63" spans="1:17">
      <c r="A63" s="15"/>
      <c r="B63" s="15"/>
      <c r="C63" s="15"/>
      <c r="D63" s="15"/>
      <c r="E63" s="15"/>
      <c r="F63" s="15">
        <v>55</v>
      </c>
      <c r="G63" s="18">
        <v>16.9</v>
      </c>
      <c r="H63" s="15"/>
      <c r="I63" s="15"/>
      <c r="J63" s="15"/>
      <c r="K63" s="15"/>
      <c r="L63" s="15"/>
      <c r="M63" s="15"/>
      <c r="N63" s="15"/>
      <c r="O63" s="15"/>
      <c r="P63" s="15"/>
      <c r="Q63" s="15"/>
    </row>
    <row r="64" spans="1:17">
      <c r="A64" s="15"/>
      <c r="B64" s="15"/>
      <c r="C64" s="15"/>
      <c r="D64" s="15"/>
      <c r="E64" s="15"/>
      <c r="F64" s="15">
        <v>56</v>
      </c>
      <c r="G64" s="18">
        <v>10.9</v>
      </c>
      <c r="H64" s="15"/>
      <c r="I64" s="15"/>
      <c r="J64" s="15"/>
      <c r="K64" s="15"/>
      <c r="L64" s="15"/>
      <c r="M64" s="15"/>
      <c r="N64" s="15"/>
      <c r="O64" s="15"/>
      <c r="P64" s="15"/>
      <c r="Q64" s="15"/>
    </row>
    <row r="65" spans="1:17">
      <c r="A65" s="15"/>
      <c r="B65" s="15"/>
      <c r="C65" s="15"/>
      <c r="D65" s="15"/>
      <c r="E65" s="15"/>
      <c r="F65" s="15">
        <v>57</v>
      </c>
      <c r="G65" s="18">
        <v>12.1</v>
      </c>
      <c r="H65" s="15"/>
      <c r="I65" s="15"/>
      <c r="J65" s="15"/>
      <c r="K65" s="15"/>
      <c r="L65" s="15"/>
      <c r="M65" s="15"/>
      <c r="N65" s="15"/>
      <c r="O65" s="15"/>
      <c r="P65" s="15"/>
      <c r="Q65" s="15"/>
    </row>
    <row r="66" spans="1:17">
      <c r="A66" s="15"/>
      <c r="B66" s="15"/>
      <c r="C66" s="15"/>
      <c r="D66" s="15"/>
      <c r="E66" s="15"/>
      <c r="F66" s="15">
        <v>58</v>
      </c>
      <c r="G66" s="18">
        <v>17.4</v>
      </c>
      <c r="H66" s="15"/>
      <c r="I66" s="15"/>
      <c r="J66" s="15"/>
      <c r="K66" s="15"/>
      <c r="L66" s="15"/>
      <c r="M66" s="15"/>
      <c r="N66" s="15"/>
      <c r="O66" s="15"/>
      <c r="P66" s="15"/>
      <c r="Q66" s="15"/>
    </row>
    <row r="67" spans="1:17">
      <c r="A67" s="15"/>
      <c r="B67" s="15"/>
      <c r="C67" s="15"/>
      <c r="D67" s="15"/>
      <c r="E67" s="15"/>
      <c r="F67" s="15">
        <v>59</v>
      </c>
      <c r="G67" s="18">
        <v>7.9</v>
      </c>
      <c r="H67" s="15"/>
      <c r="I67" s="15"/>
      <c r="J67" s="15"/>
      <c r="K67" s="15"/>
      <c r="L67" s="15"/>
      <c r="M67" s="15"/>
      <c r="N67" s="15"/>
      <c r="O67" s="15"/>
      <c r="P67" s="15"/>
      <c r="Q67" s="15"/>
    </row>
    <row r="68" spans="1:17">
      <c r="A68" s="15"/>
      <c r="B68" s="15"/>
      <c r="C68" s="15"/>
      <c r="D68" s="15"/>
      <c r="E68" s="15"/>
      <c r="F68" s="15">
        <v>60</v>
      </c>
      <c r="G68" s="18">
        <v>9.4</v>
      </c>
      <c r="H68" s="15"/>
      <c r="I68" s="15"/>
      <c r="J68" s="15"/>
      <c r="K68" s="15"/>
      <c r="L68" s="15"/>
      <c r="M68" s="15"/>
      <c r="N68" s="15"/>
      <c r="O68" s="15"/>
      <c r="P68" s="15"/>
      <c r="Q68" s="15"/>
    </row>
    <row r="69" spans="1:17">
      <c r="A69" s="15"/>
      <c r="B69" s="15"/>
      <c r="C69" s="15"/>
      <c r="D69" s="15"/>
      <c r="E69" s="15"/>
      <c r="F69" s="15">
        <v>61</v>
      </c>
      <c r="G69" s="18">
        <v>7.6</v>
      </c>
      <c r="H69" s="15"/>
      <c r="I69" s="15"/>
      <c r="J69" s="15"/>
      <c r="K69" s="15"/>
      <c r="L69" s="15"/>
      <c r="M69" s="15"/>
      <c r="N69" s="15"/>
      <c r="O69" s="15"/>
      <c r="P69" s="15"/>
      <c r="Q69" s="15"/>
    </row>
    <row r="70" spans="1:17">
      <c r="A70" s="15"/>
      <c r="B70" s="15"/>
      <c r="C70" s="15"/>
      <c r="D70" s="15"/>
      <c r="E70" s="15"/>
      <c r="F70" s="15">
        <v>62</v>
      </c>
      <c r="G70" s="18">
        <v>2.5</v>
      </c>
      <c r="H70" s="15"/>
      <c r="I70" s="15"/>
      <c r="J70" s="15"/>
      <c r="K70" s="15"/>
      <c r="L70" s="15"/>
      <c r="M70" s="15"/>
      <c r="N70" s="15"/>
      <c r="O70" s="15"/>
      <c r="P70" s="15"/>
      <c r="Q70" s="15"/>
    </row>
    <row r="71" spans="1:17">
      <c r="A71" s="15"/>
      <c r="B71" s="15"/>
      <c r="C71" s="15"/>
      <c r="D71" s="15"/>
      <c r="E71" s="15"/>
      <c r="F71" s="15">
        <v>63</v>
      </c>
      <c r="G71" s="18">
        <v>2.2</v>
      </c>
      <c r="H71" s="15"/>
      <c r="I71" s="15"/>
      <c r="J71" s="15"/>
      <c r="K71" s="15"/>
      <c r="L71" s="15"/>
      <c r="M71" s="15"/>
      <c r="N71" s="15"/>
      <c r="O71" s="15"/>
      <c r="P71" s="15"/>
      <c r="Q71" s="15"/>
    </row>
    <row r="72" spans="1:17">
      <c r="A72" s="15"/>
      <c r="B72" s="15"/>
      <c r="C72" s="15"/>
      <c r="D72" s="15"/>
      <c r="E72" s="15"/>
      <c r="F72" s="15">
        <v>64</v>
      </c>
      <c r="G72" s="18">
        <v>11.7</v>
      </c>
      <c r="H72" s="15"/>
      <c r="I72" s="15"/>
      <c r="J72" s="15"/>
      <c r="K72" s="15"/>
      <c r="L72" s="15"/>
      <c r="M72" s="15"/>
      <c r="N72" s="15"/>
      <c r="O72" s="15"/>
      <c r="P72" s="15"/>
      <c r="Q72" s="15"/>
    </row>
    <row r="73" spans="1:17">
      <c r="A73" s="15"/>
      <c r="B73" s="15"/>
      <c r="C73" s="15"/>
      <c r="D73" s="15"/>
      <c r="E73" s="15"/>
      <c r="F73" s="15">
        <v>65</v>
      </c>
      <c r="G73" s="18">
        <v>17.6</v>
      </c>
      <c r="H73" s="15"/>
      <c r="I73" s="15"/>
      <c r="J73" s="15"/>
      <c r="K73" s="15"/>
      <c r="L73" s="15"/>
      <c r="M73" s="15"/>
      <c r="N73" s="15"/>
      <c r="O73" s="15"/>
      <c r="P73" s="15"/>
      <c r="Q73" s="15"/>
    </row>
    <row r="74" spans="1:17">
      <c r="A74" s="15"/>
      <c r="B74" s="15"/>
      <c r="C74" s="15"/>
      <c r="D74" s="15"/>
      <c r="E74" s="15"/>
      <c r="F74" s="15">
        <v>66</v>
      </c>
      <c r="G74" s="18">
        <v>2.5</v>
      </c>
      <c r="H74" s="15"/>
      <c r="I74" s="15"/>
      <c r="J74" s="15"/>
      <c r="K74" s="15"/>
      <c r="L74" s="15"/>
      <c r="M74" s="15"/>
      <c r="N74" s="15"/>
      <c r="O74" s="15"/>
      <c r="P74" s="15"/>
      <c r="Q74" s="15"/>
    </row>
    <row r="75" spans="1:17">
      <c r="A75" s="15"/>
      <c r="B75" s="15"/>
      <c r="C75" s="15"/>
      <c r="D75" s="15"/>
      <c r="E75" s="15"/>
      <c r="F75" s="15">
        <v>67</v>
      </c>
      <c r="G75" s="18">
        <v>10.5</v>
      </c>
      <c r="H75" s="15"/>
      <c r="I75" s="15"/>
      <c r="J75" s="15"/>
      <c r="K75" s="15"/>
      <c r="L75" s="15"/>
      <c r="M75" s="15"/>
      <c r="N75" s="15"/>
      <c r="O75" s="15"/>
      <c r="P75" s="15"/>
      <c r="Q75" s="15"/>
    </row>
    <row r="76" spans="1:17">
      <c r="A76" s="15"/>
      <c r="B76" s="15"/>
      <c r="C76" s="15"/>
      <c r="D76" s="15"/>
      <c r="E76" s="15"/>
      <c r="F76" s="15">
        <v>68</v>
      </c>
      <c r="G76" s="18">
        <v>7.7</v>
      </c>
      <c r="H76" s="15"/>
      <c r="I76" s="15"/>
      <c r="J76" s="15"/>
      <c r="K76" s="15"/>
      <c r="L76" s="15"/>
      <c r="M76" s="15"/>
      <c r="N76" s="15"/>
      <c r="O76" s="15"/>
      <c r="P76" s="15"/>
      <c r="Q76" s="15"/>
    </row>
    <row r="77" spans="1:17">
      <c r="A77" s="15"/>
      <c r="B77" s="15"/>
      <c r="C77" s="15"/>
      <c r="D77" s="15"/>
      <c r="E77" s="15"/>
      <c r="F77" s="15">
        <v>69</v>
      </c>
      <c r="G77" s="18">
        <v>8.8</v>
      </c>
      <c r="H77" s="15"/>
      <c r="I77" s="15"/>
      <c r="J77" s="15"/>
      <c r="K77" s="15"/>
      <c r="L77" s="15"/>
      <c r="M77" s="15"/>
      <c r="N77" s="15"/>
      <c r="O77" s="15"/>
      <c r="P77" s="15"/>
      <c r="Q77" s="15"/>
    </row>
    <row r="78" spans="1:17">
      <c r="A78" s="15"/>
      <c r="B78" s="15"/>
      <c r="C78" s="15"/>
      <c r="D78" s="15"/>
      <c r="E78" s="15"/>
      <c r="F78" s="15">
        <v>70</v>
      </c>
      <c r="G78" s="18">
        <v>10.4</v>
      </c>
      <c r="H78" s="15"/>
      <c r="I78" s="15"/>
      <c r="J78" s="15"/>
      <c r="K78" s="15"/>
      <c r="L78" s="15"/>
      <c r="M78" s="15"/>
      <c r="N78" s="15"/>
      <c r="O78" s="15"/>
      <c r="P78" s="15"/>
      <c r="Q78" s="15"/>
    </row>
    <row r="79" spans="1:17">
      <c r="A79" s="15"/>
      <c r="B79" s="15"/>
      <c r="C79" s="15"/>
      <c r="D79" s="15"/>
      <c r="E79" s="15"/>
      <c r="F79" s="15">
        <v>71</v>
      </c>
      <c r="G79" s="18">
        <v>18.7</v>
      </c>
      <c r="H79" s="15"/>
      <c r="I79" s="15"/>
      <c r="J79" s="15"/>
      <c r="K79" s="15"/>
      <c r="L79" s="15"/>
      <c r="M79" s="15"/>
      <c r="N79" s="15"/>
      <c r="O79" s="15"/>
      <c r="P79" s="15"/>
      <c r="Q79" s="15"/>
    </row>
    <row r="80" spans="1:17">
      <c r="A80" s="15"/>
      <c r="B80" s="15"/>
      <c r="C80" s="15"/>
      <c r="D80" s="15"/>
      <c r="E80" s="15"/>
      <c r="F80" s="15">
        <v>72</v>
      </c>
      <c r="G80" s="18">
        <v>19.3</v>
      </c>
      <c r="H80" s="15"/>
      <c r="I80" s="15"/>
      <c r="J80" s="15"/>
      <c r="K80" s="15"/>
      <c r="L80" s="15"/>
      <c r="M80" s="15"/>
      <c r="N80" s="15"/>
      <c r="O80" s="15"/>
      <c r="P80" s="15"/>
      <c r="Q80" s="15"/>
    </row>
    <row r="81" spans="1:17">
      <c r="A81" s="15"/>
      <c r="B81" s="15"/>
      <c r="C81" s="15"/>
      <c r="D81" s="15"/>
      <c r="E81" s="15"/>
      <c r="F81" s="15">
        <v>73</v>
      </c>
      <c r="G81" s="18">
        <v>13.6</v>
      </c>
      <c r="H81" s="15"/>
      <c r="I81" s="15"/>
      <c r="J81" s="15"/>
      <c r="K81" s="15"/>
      <c r="L81" s="15"/>
      <c r="M81" s="15"/>
      <c r="N81" s="15"/>
      <c r="O81" s="15"/>
      <c r="P81" s="15"/>
      <c r="Q81" s="15"/>
    </row>
    <row r="82" spans="1:17">
      <c r="A82" s="15"/>
      <c r="B82" s="15"/>
      <c r="C82" s="15"/>
      <c r="D82" s="15"/>
      <c r="E82" s="15"/>
      <c r="F82" s="15">
        <v>74</v>
      </c>
      <c r="G82" s="18">
        <v>2.5</v>
      </c>
      <c r="H82" s="15"/>
      <c r="I82" s="15"/>
      <c r="J82" s="15"/>
      <c r="K82" s="15"/>
      <c r="L82" s="15"/>
      <c r="M82" s="15"/>
      <c r="N82" s="15"/>
      <c r="O82" s="15"/>
      <c r="P82" s="15"/>
      <c r="Q82" s="15"/>
    </row>
    <row r="83" spans="1:17">
      <c r="A83" s="15"/>
      <c r="B83" s="15"/>
      <c r="C83" s="15"/>
      <c r="D83" s="15"/>
      <c r="E83" s="15"/>
      <c r="F83" s="15">
        <v>75</v>
      </c>
      <c r="G83" s="18">
        <v>13.3</v>
      </c>
      <c r="H83" s="15"/>
      <c r="I83" s="15"/>
      <c r="J83" s="15"/>
      <c r="K83" s="15"/>
      <c r="L83" s="15"/>
      <c r="M83" s="15"/>
      <c r="N83" s="15"/>
      <c r="O83" s="15"/>
      <c r="P83" s="15"/>
      <c r="Q83" s="15"/>
    </row>
    <row r="84" spans="1:17">
      <c r="A84" s="15"/>
      <c r="B84" s="15"/>
      <c r="C84" s="15"/>
      <c r="D84" s="15"/>
      <c r="E84" s="15"/>
      <c r="F84" s="15">
        <v>76</v>
      </c>
      <c r="G84" s="18">
        <v>12.9</v>
      </c>
      <c r="H84" s="15"/>
      <c r="I84" s="15"/>
      <c r="J84" s="15"/>
      <c r="K84" s="15"/>
      <c r="L84" s="15"/>
      <c r="M84" s="15"/>
      <c r="N84" s="15"/>
      <c r="O84" s="15"/>
      <c r="P84" s="15"/>
      <c r="Q84" s="15"/>
    </row>
    <row r="85" spans="1:17">
      <c r="A85" s="15"/>
      <c r="B85" s="15"/>
      <c r="C85" s="15"/>
      <c r="D85" s="15"/>
      <c r="E85" s="15"/>
      <c r="F85" s="15">
        <v>77</v>
      </c>
      <c r="G85" s="18">
        <v>14.1</v>
      </c>
      <c r="H85" s="15"/>
      <c r="I85" s="15"/>
      <c r="J85" s="15"/>
      <c r="K85" s="15"/>
      <c r="L85" s="15"/>
      <c r="M85" s="15"/>
      <c r="N85" s="15"/>
      <c r="O85" s="15"/>
      <c r="P85" s="15"/>
      <c r="Q85" s="15"/>
    </row>
    <row r="86" spans="1:17">
      <c r="A86" s="15"/>
      <c r="B86" s="15"/>
      <c r="C86" s="15"/>
      <c r="D86" s="15"/>
      <c r="E86" s="15"/>
      <c r="F86" s="15">
        <v>78</v>
      </c>
      <c r="G86" s="18">
        <v>13.7</v>
      </c>
      <c r="H86" s="15"/>
      <c r="I86" s="15"/>
      <c r="J86" s="15"/>
      <c r="K86" s="15"/>
      <c r="L86" s="15"/>
      <c r="M86" s="15"/>
      <c r="N86" s="15"/>
      <c r="O86" s="15"/>
      <c r="P86" s="15"/>
      <c r="Q86" s="15"/>
    </row>
  </sheetData>
  <mergeCells count="2">
    <mergeCell ref="R5:U5"/>
    <mergeCell ref="R7:T7"/>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4"/>
  <sheetViews>
    <sheetView tabSelected="1" workbookViewId="0">
      <selection activeCell="G14" sqref="G14"/>
    </sheetView>
  </sheetViews>
  <sheetFormatPr defaultColWidth="9.14285714285714" defaultRowHeight="15"/>
  <cols>
    <col min="3" max="3" width="18" customWidth="1"/>
    <col min="4" max="4" width="14" customWidth="1"/>
    <col min="5" max="5" width="25.8571428571429" customWidth="1"/>
    <col min="6" max="6" width="14.8571428571429" customWidth="1"/>
    <col min="7" max="7" width="18.1428571428571" customWidth="1"/>
  </cols>
  <sheetData>
    <row r="1" ht="30" spans="1:15">
      <c r="A1" s="11" t="s">
        <v>64</v>
      </c>
      <c r="B1" s="11">
        <f>$G$2</f>
        <v>4000</v>
      </c>
      <c r="C1" s="9" t="s">
        <v>65</v>
      </c>
      <c r="D1" s="9" t="s">
        <v>66</v>
      </c>
      <c r="E1" s="12" t="s">
        <v>67</v>
      </c>
      <c r="F1" s="9" t="s">
        <v>68</v>
      </c>
      <c r="G1" s="9" t="s">
        <v>69</v>
      </c>
      <c r="I1" s="13" t="s">
        <v>70</v>
      </c>
      <c r="J1" s="13"/>
      <c r="K1" s="13"/>
      <c r="L1" s="13"/>
      <c r="M1" s="13"/>
      <c r="N1" s="13"/>
      <c r="O1" s="13"/>
    </row>
    <row r="2" spans="1:15">
      <c r="A2" s="11" t="s">
        <v>71</v>
      </c>
      <c r="B2" s="11">
        <f>B1+$G$2</f>
        <v>8000</v>
      </c>
      <c r="C2">
        <v>100000</v>
      </c>
      <c r="D2" t="str">
        <f>IF(INDEX(players,MATCH(C2+$G$2-1,steps,1))="Я","Да","Нет")</f>
        <v>Нет</v>
      </c>
      <c r="E2">
        <f ca="1">IF(D2="Да",C2-COUNTIF($A$1:INDIRECT("A"&amp;MATCH(C2+$G$2-1,steps,1)),"Я")*$G$2,-COUNTIF($A$1:INDIRECT("A"&amp;MATCH(C2+$G$2-1,steps,1)),"Я")*$G$2)</f>
        <v>-20000</v>
      </c>
      <c r="F2" t="str">
        <f>INDEX(players,MATCH(C2+$G$2-1,steps,1))</f>
        <v>5й</v>
      </c>
      <c r="G2">
        <v>4000</v>
      </c>
      <c r="I2" s="13"/>
      <c r="J2" s="13"/>
      <c r="K2" s="13"/>
      <c r="L2" s="13"/>
      <c r="M2" s="13"/>
      <c r="N2" s="13"/>
      <c r="O2" s="13"/>
    </row>
    <row r="3" spans="1:15">
      <c r="A3" s="11" t="s">
        <v>72</v>
      </c>
      <c r="B3" s="11">
        <f t="shared" ref="B3:B44" si="0">B2+$G$2</f>
        <v>12000</v>
      </c>
      <c r="C3">
        <v>164000</v>
      </c>
      <c r="D3" t="str">
        <f>IF(INDEX(players,MATCH(C3+$G$2-1,steps,1))="Я","Да","Нет")</f>
        <v>Да</v>
      </c>
      <c r="E3">
        <f ca="1">IF(D3="Да",C3-COUNTIF($A$1:INDIRECT("A"&amp;MATCH(C3+$G$2-1,steps,1)),"Я")*$G$2,-COUNTIF($A$1:INDIRECT("A"&amp;MATCH(C3+$G$2-1,steps,1)),"Я")*$G$2)</f>
        <v>128000</v>
      </c>
      <c r="F3" t="str">
        <f>INDEX(players,MATCH(C3+$G$2-1,steps,1))</f>
        <v>Я</v>
      </c>
      <c r="I3" s="13"/>
      <c r="J3" s="13"/>
      <c r="K3" s="13"/>
      <c r="L3" s="13"/>
      <c r="M3" s="13"/>
      <c r="N3" s="13"/>
      <c r="O3" s="13"/>
    </row>
    <row r="4" spans="1:15">
      <c r="A4" s="11" t="s">
        <v>73</v>
      </c>
      <c r="B4" s="11">
        <f t="shared" si="0"/>
        <v>16000</v>
      </c>
      <c r="C4">
        <v>30000</v>
      </c>
      <c r="D4" t="str">
        <f>IF(INDEX(players,MATCH(C4+$G$2-1,steps,1))="Я","Да","Нет")</f>
        <v>Нет</v>
      </c>
      <c r="E4">
        <f ca="1">IF(D4="Да",C4-COUNTIF($A$1:INDIRECT("A"&amp;MATCH(C4+$G$2-1,steps,1)),"Я")*$G$2,-COUNTIF($A$1:INDIRECT("A"&amp;MATCH(C4+$G$2-1,steps,1)),"Я")*$G$2)</f>
        <v>-8000</v>
      </c>
      <c r="F4" t="str">
        <f>INDEX(players,MATCH(C4+$G$2-1,steps,1))</f>
        <v>3й</v>
      </c>
      <c r="I4" s="13"/>
      <c r="J4" s="13"/>
      <c r="K4" s="13"/>
      <c r="L4" s="13"/>
      <c r="M4" s="13"/>
      <c r="N4" s="13"/>
      <c r="O4" s="13"/>
    </row>
    <row r="5" spans="1:15">
      <c r="A5" s="11" t="s">
        <v>74</v>
      </c>
      <c r="B5" s="11">
        <f t="shared" si="0"/>
        <v>20000</v>
      </c>
      <c r="C5">
        <v>24000</v>
      </c>
      <c r="D5" t="str">
        <f>IF(INDEX(players,MATCH(C5+$G$2-1,steps,1))="Я","Да","Нет")</f>
        <v>Да</v>
      </c>
      <c r="E5">
        <f ca="1">IF(D5="Да",C5-COUNTIF($A$1:INDIRECT("A"&amp;MATCH(C5+$G$2-1,steps,1)),"Я")*$G$2,-COUNTIF($A$1:INDIRECT("A"&amp;MATCH(C5+$G$2-1,steps,1)),"Я")*$G$2)</f>
        <v>16000</v>
      </c>
      <c r="F5" t="str">
        <f>INDEX(players,MATCH(C5+$G$2-1,steps,1))</f>
        <v>Я</v>
      </c>
      <c r="I5" s="13"/>
      <c r="J5" s="13"/>
      <c r="K5" s="13"/>
      <c r="L5" s="13"/>
      <c r="M5" s="13"/>
      <c r="N5" s="13"/>
      <c r="O5" s="13"/>
    </row>
    <row r="6" spans="1:15">
      <c r="A6" s="11" t="s">
        <v>64</v>
      </c>
      <c r="B6" s="11">
        <f t="shared" si="0"/>
        <v>24000</v>
      </c>
      <c r="C6">
        <v>63900</v>
      </c>
      <c r="D6" t="str">
        <f>IF(INDEX(players,MATCH(C6+$G$2-1,steps,1))="Я","Да","Нет")</f>
        <v>Да</v>
      </c>
      <c r="E6">
        <f ca="1">IF(D6="Да",C6-COUNTIF($A$1:INDIRECT("A"&amp;MATCH(C6+$G$2-1,steps,1)),"Я")*$G$2,-COUNTIF($A$1:INDIRECT("A"&amp;MATCH(C6+$G$2-1,steps,1)),"Я")*$G$2)</f>
        <v>47900</v>
      </c>
      <c r="F6" t="str">
        <f>INDEX(players,MATCH(C6+$G$2-1,steps,1))</f>
        <v>Я</v>
      </c>
      <c r="I6" s="13"/>
      <c r="J6" s="13"/>
      <c r="K6" s="13"/>
      <c r="L6" s="13"/>
      <c r="M6" s="13"/>
      <c r="N6" s="13"/>
      <c r="O6" s="13"/>
    </row>
    <row r="7" spans="1:15">
      <c r="A7" s="11" t="s">
        <v>71</v>
      </c>
      <c r="B7" s="11">
        <f t="shared" si="0"/>
        <v>28000</v>
      </c>
      <c r="C7">
        <v>110000</v>
      </c>
      <c r="D7" t="str">
        <f>IF(INDEX(players,MATCH(C7+$G$2-1,steps,1))="Я","Да","Нет")</f>
        <v>Нет</v>
      </c>
      <c r="E7">
        <f ca="1">IF(D7="Да",C7-COUNTIF($A$1:INDIRECT("A"&amp;MATCH(C7+$G$2-1,steps,1)),"Я")*$G$2,-COUNTIF($A$1:INDIRECT("A"&amp;MATCH(C7+$G$2-1,steps,1)),"Я")*$G$2)</f>
        <v>-24000</v>
      </c>
      <c r="F7" t="str">
        <f>INDEX(players,MATCH(C7+$G$2-1,steps,1))</f>
        <v>3й</v>
      </c>
      <c r="I7" s="13"/>
      <c r="J7" s="13"/>
      <c r="K7" s="13"/>
      <c r="L7" s="13"/>
      <c r="M7" s="13"/>
      <c r="N7" s="13"/>
      <c r="O7" s="13"/>
    </row>
    <row r="8" spans="1:15">
      <c r="A8" s="11" t="s">
        <v>72</v>
      </c>
      <c r="B8" s="11">
        <f t="shared" si="0"/>
        <v>32000</v>
      </c>
      <c r="C8">
        <v>116000</v>
      </c>
      <c r="D8" t="str">
        <f>IF(INDEX(players,MATCH(C8+$G$2-1,steps,1))="Я","Да","Нет")</f>
        <v>Нет</v>
      </c>
      <c r="E8">
        <f ca="1">IF(D8="Да",C8-COUNTIF($A$1:INDIRECT("A"&amp;MATCH(C8+$G$2-1,steps,1)),"Я")*$G$2,-COUNTIF($A$1:INDIRECT("A"&amp;MATCH(C8+$G$2-1,steps,1)),"Я")*$G$2)</f>
        <v>-24000</v>
      </c>
      <c r="F8" t="str">
        <f>INDEX(players,MATCH(C8+$G$2-1,steps,1))</f>
        <v>4й</v>
      </c>
      <c r="I8" s="13"/>
      <c r="J8" s="13"/>
      <c r="K8" s="13"/>
      <c r="L8" s="13"/>
      <c r="M8" s="13"/>
      <c r="N8" s="13"/>
      <c r="O8" s="13"/>
    </row>
    <row r="9" spans="1:2">
      <c r="A9" s="11" t="s">
        <v>73</v>
      </c>
      <c r="B9" s="11">
        <f t="shared" si="0"/>
        <v>36000</v>
      </c>
    </row>
    <row r="10" spans="1:2">
      <c r="A10" s="11" t="s">
        <v>74</v>
      </c>
      <c r="B10" s="11">
        <f t="shared" si="0"/>
        <v>40000</v>
      </c>
    </row>
    <row r="11" spans="1:2">
      <c r="A11" s="11" t="s">
        <v>64</v>
      </c>
      <c r="B11" s="11">
        <f t="shared" si="0"/>
        <v>44000</v>
      </c>
    </row>
    <row r="12" spans="1:15">
      <c r="A12" s="11" t="s">
        <v>71</v>
      </c>
      <c r="B12" s="11">
        <f t="shared" si="0"/>
        <v>48000</v>
      </c>
      <c r="I12" s="13" t="s">
        <v>75</v>
      </c>
      <c r="J12" s="13"/>
      <c r="K12" s="13"/>
      <c r="L12" s="13"/>
      <c r="M12" s="13"/>
      <c r="N12" s="13"/>
      <c r="O12" s="13"/>
    </row>
    <row r="13" spans="1:15">
      <c r="A13" s="11" t="s">
        <v>72</v>
      </c>
      <c r="B13" s="11">
        <f t="shared" si="0"/>
        <v>52000</v>
      </c>
      <c r="I13" s="13"/>
      <c r="J13" s="13"/>
      <c r="K13" s="13"/>
      <c r="L13" s="13"/>
      <c r="M13" s="13"/>
      <c r="N13" s="13"/>
      <c r="O13" s="13"/>
    </row>
    <row r="14" spans="1:15">
      <c r="A14" s="11" t="s">
        <v>73</v>
      </c>
      <c r="B14" s="11">
        <f t="shared" si="0"/>
        <v>56000</v>
      </c>
      <c r="I14" s="13"/>
      <c r="J14" s="13"/>
      <c r="K14" s="13"/>
      <c r="L14" s="13"/>
      <c r="M14" s="13"/>
      <c r="N14" s="13"/>
      <c r="O14" s="13"/>
    </row>
    <row r="15" spans="1:15">
      <c r="A15" s="11" t="s">
        <v>74</v>
      </c>
      <c r="B15" s="11">
        <f t="shared" si="0"/>
        <v>60000</v>
      </c>
      <c r="I15" s="13"/>
      <c r="J15" s="13"/>
      <c r="K15" s="13"/>
      <c r="L15" s="13"/>
      <c r="M15" s="13"/>
      <c r="N15" s="13"/>
      <c r="O15" s="13"/>
    </row>
    <row r="16" spans="1:15">
      <c r="A16" s="11" t="s">
        <v>64</v>
      </c>
      <c r="B16" s="11">
        <f t="shared" si="0"/>
        <v>64000</v>
      </c>
      <c r="I16" s="13"/>
      <c r="J16" s="13"/>
      <c r="K16" s="13"/>
      <c r="L16" s="13"/>
      <c r="M16" s="13"/>
      <c r="N16" s="13"/>
      <c r="O16" s="13"/>
    </row>
    <row r="17" spans="1:2">
      <c r="A17" s="11" t="s">
        <v>71</v>
      </c>
      <c r="B17" s="11">
        <f t="shared" si="0"/>
        <v>68000</v>
      </c>
    </row>
    <row r="18" spans="1:15">
      <c r="A18" s="11" t="s">
        <v>72</v>
      </c>
      <c r="B18" s="11">
        <f t="shared" si="0"/>
        <v>72000</v>
      </c>
      <c r="I18" s="13" t="s">
        <v>76</v>
      </c>
      <c r="J18" s="14"/>
      <c r="K18" s="14"/>
      <c r="L18" s="14"/>
      <c r="M18" s="14"/>
      <c r="N18" s="14"/>
      <c r="O18" s="14"/>
    </row>
    <row r="19" spans="1:15">
      <c r="A19" s="11" t="s">
        <v>73</v>
      </c>
      <c r="B19" s="11">
        <f t="shared" si="0"/>
        <v>76000</v>
      </c>
      <c r="I19" s="14"/>
      <c r="J19" s="14"/>
      <c r="K19" s="14"/>
      <c r="L19" s="14"/>
      <c r="M19" s="14"/>
      <c r="N19" s="14"/>
      <c r="O19" s="14"/>
    </row>
    <row r="20" spans="1:15">
      <c r="A20" s="11" t="s">
        <v>74</v>
      </c>
      <c r="B20" s="11">
        <f t="shared" si="0"/>
        <v>80000</v>
      </c>
      <c r="I20" s="14"/>
      <c r="J20" s="14"/>
      <c r="K20" s="14"/>
      <c r="L20" s="14"/>
      <c r="M20" s="14"/>
      <c r="N20" s="14"/>
      <c r="O20" s="14"/>
    </row>
    <row r="21" spans="1:15">
      <c r="A21" s="11" t="s">
        <v>64</v>
      </c>
      <c r="B21" s="11">
        <f t="shared" si="0"/>
        <v>84000</v>
      </c>
      <c r="I21" s="14"/>
      <c r="J21" s="14"/>
      <c r="K21" s="14"/>
      <c r="L21" s="14"/>
      <c r="M21" s="14"/>
      <c r="N21" s="14"/>
      <c r="O21" s="14"/>
    </row>
    <row r="22" spans="1:15">
      <c r="A22" s="11" t="s">
        <v>71</v>
      </c>
      <c r="B22" s="11">
        <f t="shared" si="0"/>
        <v>88000</v>
      </c>
      <c r="I22" s="14"/>
      <c r="J22" s="14"/>
      <c r="K22" s="14"/>
      <c r="L22" s="14"/>
      <c r="M22" s="14"/>
      <c r="N22" s="14"/>
      <c r="O22" s="14"/>
    </row>
    <row r="23" spans="1:15">
      <c r="A23" s="11" t="s">
        <v>72</v>
      </c>
      <c r="B23" s="11">
        <f t="shared" si="0"/>
        <v>92000</v>
      </c>
      <c r="I23" s="14"/>
      <c r="J23" s="14"/>
      <c r="K23" s="14"/>
      <c r="L23" s="14"/>
      <c r="M23" s="14"/>
      <c r="N23" s="14"/>
      <c r="O23" s="14"/>
    </row>
    <row r="24" spans="1:15">
      <c r="A24" s="11" t="s">
        <v>73</v>
      </c>
      <c r="B24" s="11">
        <f t="shared" si="0"/>
        <v>96000</v>
      </c>
      <c r="I24" s="14"/>
      <c r="J24" s="14"/>
      <c r="K24" s="14"/>
      <c r="L24" s="14"/>
      <c r="M24" s="14"/>
      <c r="N24" s="14"/>
      <c r="O24" s="14"/>
    </row>
    <row r="25" spans="1:15">
      <c r="A25" s="11" t="s">
        <v>74</v>
      </c>
      <c r="B25" s="11">
        <f t="shared" si="0"/>
        <v>100000</v>
      </c>
      <c r="I25" s="14"/>
      <c r="J25" s="14"/>
      <c r="K25" s="14"/>
      <c r="L25" s="14"/>
      <c r="M25" s="14"/>
      <c r="N25" s="14"/>
      <c r="O25" s="14"/>
    </row>
    <row r="26" spans="1:15">
      <c r="A26" s="11" t="s">
        <v>64</v>
      </c>
      <c r="B26" s="11">
        <f t="shared" si="0"/>
        <v>104000</v>
      </c>
      <c r="I26" s="14"/>
      <c r="J26" s="14"/>
      <c r="K26" s="14"/>
      <c r="L26" s="14"/>
      <c r="M26" s="14"/>
      <c r="N26" s="14"/>
      <c r="O26" s="14"/>
    </row>
    <row r="27" spans="1:15">
      <c r="A27" s="11" t="s">
        <v>71</v>
      </c>
      <c r="B27" s="11">
        <f t="shared" si="0"/>
        <v>108000</v>
      </c>
      <c r="I27" s="14"/>
      <c r="J27" s="14"/>
      <c r="K27" s="14"/>
      <c r="L27" s="14"/>
      <c r="M27" s="14"/>
      <c r="N27" s="14"/>
      <c r="O27" s="14"/>
    </row>
    <row r="28" spans="1:15">
      <c r="A28" s="11" t="s">
        <v>72</v>
      </c>
      <c r="B28" s="11">
        <f t="shared" si="0"/>
        <v>112000</v>
      </c>
      <c r="I28" s="14"/>
      <c r="J28" s="14"/>
      <c r="K28" s="14"/>
      <c r="L28" s="14"/>
      <c r="M28" s="14"/>
      <c r="N28" s="14"/>
      <c r="O28" s="14"/>
    </row>
    <row r="29" spans="1:15">
      <c r="A29" s="11" t="s">
        <v>73</v>
      </c>
      <c r="B29" s="11">
        <f t="shared" si="0"/>
        <v>116000</v>
      </c>
      <c r="I29" s="14"/>
      <c r="J29" s="14"/>
      <c r="K29" s="14"/>
      <c r="L29" s="14"/>
      <c r="M29" s="14"/>
      <c r="N29" s="14"/>
      <c r="O29" s="14"/>
    </row>
    <row r="30" spans="1:15">
      <c r="A30" s="11" t="s">
        <v>74</v>
      </c>
      <c r="B30" s="11">
        <f t="shared" si="0"/>
        <v>120000</v>
      </c>
      <c r="I30" s="14"/>
      <c r="J30" s="14"/>
      <c r="K30" s="14"/>
      <c r="L30" s="14"/>
      <c r="M30" s="14"/>
      <c r="N30" s="14"/>
      <c r="O30" s="14"/>
    </row>
    <row r="31" spans="1:15">
      <c r="A31" s="11" t="s">
        <v>64</v>
      </c>
      <c r="B31" s="11">
        <f t="shared" si="0"/>
        <v>124000</v>
      </c>
      <c r="I31" s="14"/>
      <c r="J31" s="14"/>
      <c r="K31" s="14"/>
      <c r="L31" s="14"/>
      <c r="M31" s="14"/>
      <c r="N31" s="14"/>
      <c r="O31" s="14"/>
    </row>
    <row r="32" spans="1:15">
      <c r="A32" s="11" t="s">
        <v>71</v>
      </c>
      <c r="B32" s="11">
        <f t="shared" si="0"/>
        <v>128000</v>
      </c>
      <c r="I32" s="14"/>
      <c r="J32" s="14"/>
      <c r="K32" s="14"/>
      <c r="L32" s="14"/>
      <c r="M32" s="14"/>
      <c r="N32" s="14"/>
      <c r="O32" s="14"/>
    </row>
    <row r="33" spans="1:15">
      <c r="A33" s="11" t="s">
        <v>72</v>
      </c>
      <c r="B33" s="11">
        <f t="shared" si="0"/>
        <v>132000</v>
      </c>
      <c r="I33" s="14"/>
      <c r="J33" s="14"/>
      <c r="K33" s="14"/>
      <c r="L33" s="14"/>
      <c r="M33" s="14"/>
      <c r="N33" s="14"/>
      <c r="O33" s="14"/>
    </row>
    <row r="34" spans="1:2">
      <c r="A34" s="11" t="s">
        <v>73</v>
      </c>
      <c r="B34" s="11">
        <f t="shared" si="0"/>
        <v>136000</v>
      </c>
    </row>
    <row r="35" spans="1:2">
      <c r="A35" s="11" t="s">
        <v>74</v>
      </c>
      <c r="B35" s="11">
        <f t="shared" si="0"/>
        <v>140000</v>
      </c>
    </row>
    <row r="36" spans="1:2">
      <c r="A36" s="11" t="s">
        <v>64</v>
      </c>
      <c r="B36" s="11">
        <f t="shared" si="0"/>
        <v>144000</v>
      </c>
    </row>
    <row r="37" spans="1:2">
      <c r="A37" s="11" t="s">
        <v>71</v>
      </c>
      <c r="B37" s="11">
        <f t="shared" si="0"/>
        <v>148000</v>
      </c>
    </row>
    <row r="38" spans="1:2">
      <c r="A38" s="11" t="s">
        <v>72</v>
      </c>
      <c r="B38" s="11">
        <f t="shared" si="0"/>
        <v>152000</v>
      </c>
    </row>
    <row r="39" spans="1:2">
      <c r="A39" s="11" t="s">
        <v>73</v>
      </c>
      <c r="B39" s="11">
        <f t="shared" si="0"/>
        <v>156000</v>
      </c>
    </row>
    <row r="40" spans="1:2">
      <c r="A40" s="11" t="s">
        <v>74</v>
      </c>
      <c r="B40" s="11">
        <f t="shared" si="0"/>
        <v>160000</v>
      </c>
    </row>
    <row r="41" spans="1:2">
      <c r="A41" s="11" t="s">
        <v>64</v>
      </c>
      <c r="B41" s="11">
        <f t="shared" si="0"/>
        <v>164000</v>
      </c>
    </row>
    <row r="42" spans="1:2">
      <c r="A42" s="11" t="s">
        <v>71</v>
      </c>
      <c r="B42" s="11">
        <f t="shared" si="0"/>
        <v>168000</v>
      </c>
    </row>
    <row r="43" spans="1:2">
      <c r="A43" s="11" t="s">
        <v>72</v>
      </c>
      <c r="B43" s="11">
        <f t="shared" si="0"/>
        <v>172000</v>
      </c>
    </row>
    <row r="44" spans="1:2">
      <c r="A44" s="11" t="s">
        <v>73</v>
      </c>
      <c r="B44" s="11">
        <f t="shared" si="0"/>
        <v>176000</v>
      </c>
    </row>
  </sheetData>
  <mergeCells count="3">
    <mergeCell ref="I1:O8"/>
    <mergeCell ref="I12:O16"/>
    <mergeCell ref="I18:O33"/>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12"/>
  <sheetViews>
    <sheetView workbookViewId="0">
      <selection activeCell="F4" sqref="F4"/>
    </sheetView>
  </sheetViews>
  <sheetFormatPr defaultColWidth="9.14285714285714" defaultRowHeight="15" outlineLevelCol="4"/>
  <cols>
    <col min="1" max="1" width="13.8571428571429" customWidth="1"/>
    <col min="2" max="2" width="16.7142857142857" customWidth="1"/>
    <col min="3" max="3" width="20.4285714285714" customWidth="1"/>
    <col min="5" max="5" width="15.8571428571429" customWidth="1"/>
  </cols>
  <sheetData>
    <row r="2" spans="1:5">
      <c r="A2" s="9" t="s">
        <v>77</v>
      </c>
      <c r="B2" s="9" t="s">
        <v>78</v>
      </c>
      <c r="C2" s="9" t="s">
        <v>79</v>
      </c>
      <c r="E2" t="s">
        <v>80</v>
      </c>
    </row>
    <row r="3" spans="1:5">
      <c r="A3" s="10">
        <v>500</v>
      </c>
      <c r="B3" s="10">
        <v>500</v>
      </c>
      <c r="C3">
        <f>IF(ABS(A3-B3)&lt;300,1000,IF(A3&gt;B3,1500,500))</f>
        <v>1000</v>
      </c>
      <c r="E3" s="10">
        <f>ABS(A3-B3)</f>
        <v>0</v>
      </c>
    </row>
    <row r="4" spans="1:5">
      <c r="A4" s="10">
        <v>800</v>
      </c>
      <c r="B4" s="10">
        <v>500</v>
      </c>
      <c r="C4">
        <f>IF(ABS(A4-B4)&lt;300,1000,IF(A4&gt;B4,1500,500))</f>
        <v>1500</v>
      </c>
      <c r="E4" s="10">
        <f>ABS(A4-B4)</f>
        <v>300</v>
      </c>
    </row>
    <row r="5" spans="1:5">
      <c r="A5" s="10">
        <v>800</v>
      </c>
      <c r="B5" s="10">
        <v>501</v>
      </c>
      <c r="C5">
        <f>IF(ABS(A5-B5)&lt;300,1000,IF(A5&gt;B5,1500,500))</f>
        <v>1000</v>
      </c>
      <c r="E5" s="10">
        <f>ABS(A5-B5)</f>
        <v>299</v>
      </c>
    </row>
    <row r="6" spans="1:5">
      <c r="A6" s="10">
        <v>500</v>
      </c>
      <c r="B6" s="10">
        <v>800</v>
      </c>
      <c r="C6">
        <f>IF(ABS(A6-B6)&lt;300,1000,IF(A6&gt;B6,1500,500))</f>
        <v>500</v>
      </c>
      <c r="E6" s="10">
        <f>ABS(A6-B6)</f>
        <v>300</v>
      </c>
    </row>
    <row r="7" spans="1:5">
      <c r="A7" s="10">
        <v>501</v>
      </c>
      <c r="B7" s="10">
        <v>800</v>
      </c>
      <c r="C7">
        <f>IF(ABS(A7-B7)&lt;300,1000,IF(A7&gt;B7,1500,500))</f>
        <v>1000</v>
      </c>
      <c r="E7" s="10">
        <f>ABS(A7-B7)</f>
        <v>299</v>
      </c>
    </row>
    <row r="8" spans="1:2">
      <c r="A8" s="10"/>
      <c r="B8" s="10"/>
    </row>
    <row r="9" spans="1:2">
      <c r="A9" s="10"/>
      <c r="B9" s="10"/>
    </row>
    <row r="10" spans="1:2">
      <c r="A10" s="10"/>
      <c r="B10" s="10"/>
    </row>
    <row r="11" spans="1:2">
      <c r="A11" s="10"/>
      <c r="B11" s="10"/>
    </row>
    <row r="12" spans="2:2">
      <c r="B12" s="10"/>
    </row>
  </sheetData>
  <dataValidations count="1">
    <dataValidation type="whole" operator="between" allowBlank="1" showInputMessage="1" showErrorMessage="1" sqref="A3:B3">
      <formula1>1</formula1>
      <formula2>1000</formula2>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
  <sheetViews>
    <sheetView workbookViewId="0">
      <selection activeCell="G5" sqref="G5"/>
    </sheetView>
  </sheetViews>
  <sheetFormatPr defaultColWidth="9.14285714285714" defaultRowHeight="15" outlineLevelRow="6"/>
  <cols>
    <col min="1" max="1" width="26.8571428571429" style="1" customWidth="1"/>
    <col min="2" max="2" width="17.1428571428571" style="1" customWidth="1"/>
    <col min="3" max="3" width="9.14285714285714" style="1"/>
    <col min="4" max="4" width="14" style="1" customWidth="1"/>
    <col min="5" max="5" width="13.4285714285714" style="1" customWidth="1"/>
    <col min="6" max="7" width="9.14285714285714" style="1"/>
    <col min="8" max="8" width="18.5714285714286" style="1" customWidth="1"/>
    <col min="9" max="16384" width="9.14285714285714" style="1"/>
  </cols>
  <sheetData>
    <row r="1" ht="30" spans="2:5">
      <c r="B1" s="2" t="s">
        <v>81</v>
      </c>
      <c r="C1" s="3" t="s">
        <v>82</v>
      </c>
      <c r="D1" s="2" t="s">
        <v>83</v>
      </c>
      <c r="E1" s="2" t="s">
        <v>84</v>
      </c>
    </row>
    <row r="2" spans="1:9">
      <c r="A2" s="4" t="s">
        <v>85</v>
      </c>
      <c r="B2" s="1">
        <v>100000</v>
      </c>
      <c r="C2" s="1" t="str">
        <f>IF(B2=MIN(offers),"Да","Нет")</f>
        <v>Нет</v>
      </c>
      <c r="D2" s="1">
        <f t="shared" ref="D2:D6" si="0">IF(C2="Да",B2-$H$7,-$H$7)</f>
        <v>-4000</v>
      </c>
      <c r="E2" s="1" t="str">
        <f>IF(AND(B2&lt;B3,B2&lt;B4,B2&lt;B5,B2&lt;B6),"Да","Нет")</f>
        <v>Нет</v>
      </c>
      <c r="G2" s="5" t="s">
        <v>86</v>
      </c>
      <c r="H2" s="5"/>
      <c r="I2" s="5"/>
    </row>
    <row r="3" ht="17.25" spans="1:17">
      <c r="A3" s="4" t="s">
        <v>87</v>
      </c>
      <c r="B3" s="1">
        <v>120000</v>
      </c>
      <c r="C3" s="1" t="str">
        <f>IF(B3=MIN(offers),"Да","Нет")</f>
        <v>Нет</v>
      </c>
      <c r="D3" s="1">
        <f t="shared" si="0"/>
        <v>-4000</v>
      </c>
      <c r="E3" s="1" t="str">
        <f>IF(B3&lt;MIN(B4:B6,B2),"Да","Нет")</f>
        <v>Нет</v>
      </c>
      <c r="G3" s="5"/>
      <c r="H3" s="5"/>
      <c r="I3" s="5"/>
      <c r="K3" s="7" t="s">
        <v>88</v>
      </c>
      <c r="L3" s="7"/>
      <c r="N3" s="8" t="s">
        <v>89</v>
      </c>
      <c r="O3" s="8"/>
      <c r="P3" s="8"/>
      <c r="Q3" s="8"/>
    </row>
    <row r="4" spans="1:9">
      <c r="A4" s="4" t="s">
        <v>90</v>
      </c>
      <c r="B4" s="1">
        <v>90000</v>
      </c>
      <c r="C4" s="1" t="str">
        <f>IF(B4=MIN(offers),"Да","Нет")</f>
        <v>Нет</v>
      </c>
      <c r="D4" s="1">
        <f t="shared" si="0"/>
        <v>-4000</v>
      </c>
      <c r="E4" s="1" t="str">
        <f>IF(B4&lt;MIN(B5:B6,B2:B3),"Да","Нет")</f>
        <v>Нет</v>
      </c>
      <c r="G4" s="5"/>
      <c r="H4" s="5"/>
      <c r="I4" s="5"/>
    </row>
    <row r="5" spans="1:5">
      <c r="A5" s="4" t="s">
        <v>91</v>
      </c>
      <c r="B5" s="1">
        <v>80000</v>
      </c>
      <c r="C5" s="1" t="str">
        <f>IF(B5=MIN(offers),"Да","Нет")</f>
        <v>Да</v>
      </c>
      <c r="D5" s="1">
        <f t="shared" si="0"/>
        <v>76000</v>
      </c>
      <c r="E5" s="1" t="str">
        <f>IF(B5&lt;MIN(B6,B2:B4),"Да","Нет")</f>
        <v>Да</v>
      </c>
    </row>
    <row r="6" spans="1:8">
      <c r="A6" s="4" t="s">
        <v>92</v>
      </c>
      <c r="B6" s="1">
        <v>110000</v>
      </c>
      <c r="C6" s="1" t="str">
        <f>IF(B6=MIN(offers),"Да","Нет")</f>
        <v>Нет</v>
      </c>
      <c r="D6" s="1">
        <f t="shared" si="0"/>
        <v>-4000</v>
      </c>
      <c r="E6" s="1" t="str">
        <f>IF(B6&lt;MIN(B2:B5),"Да","Нет")</f>
        <v>Нет</v>
      </c>
      <c r="H6" s="6" t="s">
        <v>93</v>
      </c>
    </row>
    <row r="7" spans="8:8">
      <c r="H7" s="1">
        <v>4000</v>
      </c>
    </row>
  </sheetData>
  <mergeCells count="3">
    <mergeCell ref="K3:L3"/>
    <mergeCell ref="N3:Q3"/>
    <mergeCell ref="G2:I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Задача1</vt:lpstr>
      <vt:lpstr>Задача2</vt:lpstr>
      <vt:lpstr>Задача3</vt:lpstr>
      <vt:lpstr>Задача4</vt:lpstr>
      <vt:lpstr>Тендеры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Evercrow</dc:creator>
  <cp:lastModifiedBy>Evercrow</cp:lastModifiedBy>
  <dcterms:created xsi:type="dcterms:W3CDTF">2022-08-25T16:04:00Z</dcterms:created>
  <dcterms:modified xsi:type="dcterms:W3CDTF">2022-08-25T21:40:53Z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F50A680F9EBF4C68B52EEE905780B6EC</vt:lpwstr>
  </property>
  <property fmtid="{D5CDD505-2E9C-101B-9397-08002B2CF9AE}" pid="3" name="KSOProductBuildVer">
    <vt:lpwstr>1033-11.2.0.11210</vt:lpwstr>
  </property>
</Properties>
</file>