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tavasszy\Documents\My Documents\onderwijs\ct4840\2022 CIE5830 SEN173A\"/>
    </mc:Choice>
  </mc:AlternateContent>
  <bookViews>
    <workbookView xWindow="0" yWindow="45" windowWidth="25275" windowHeight="10890"/>
  </bookViews>
  <sheets>
    <sheet name="1 OD" sheetId="1" r:id="rId1"/>
    <sheet name="3x3 OD matrix" sheetId="2" r:id="rId2"/>
  </sheets>
  <definedNames>
    <definedName name="solver_adj" localSheetId="0" hidden="1">'1 OD'!$L$10,'1 OD'!$K$10,'1 OD'!$J$11</definedName>
    <definedName name="solver_adj" localSheetId="1" hidden="1">'3x3 OD matrix'!$C$18,'3x3 OD matrix'!$D$17,'3x3 OD matrix'!$E$17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 OD'!$J$11</definedName>
    <definedName name="solver_lhs1" localSheetId="1" hidden="1">'3x3 OD matrix'!$C$18</definedName>
    <definedName name="solver_lhs2" localSheetId="0" hidden="1">'1 OD'!$J$11</definedName>
    <definedName name="solver_lhs2" localSheetId="1" hidden="1">'3x3 OD matrix'!$C$18</definedName>
    <definedName name="solver_lhs3" localSheetId="0" hidden="1">'1 OD'!$K$10</definedName>
    <definedName name="solver_lhs3" localSheetId="1" hidden="1">'3x3 OD matrix'!$D$17</definedName>
    <definedName name="solver_lhs4" localSheetId="0" hidden="1">'1 OD'!$K$10</definedName>
    <definedName name="solver_lhs4" localSheetId="1" hidden="1">'3x3 OD matrix'!$D$17</definedName>
    <definedName name="solver_lhs5" localSheetId="0" hidden="1">'1 OD'!$L$10</definedName>
    <definedName name="solver_lhs5" localSheetId="1" hidden="1">'3x3 OD matrix'!$E$17</definedName>
    <definedName name="solver_lhs6" localSheetId="0" hidden="1">'1 OD'!$L$10</definedName>
    <definedName name="solver_lhs6" localSheetId="1" hidden="1">'3x3 OD matrix'!$E$17</definedName>
    <definedName name="solver_lhs7" localSheetId="1" hidden="1">'3x3 OD matrix'!$E$17</definedName>
    <definedName name="solver_lhs8" localSheetId="1" hidden="1">'3x3 OD matrix'!$E$17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'1 OD'!$P$19</definedName>
    <definedName name="solver_opt" localSheetId="1" hidden="1">'3x3 OD matrix'!$AK$30</definedName>
    <definedName name="solver_pre" localSheetId="0" hidden="1">0.0001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hs1" localSheetId="0" hidden="1">500</definedName>
    <definedName name="solver_rhs1" localSheetId="1" hidden="1">1000</definedName>
    <definedName name="solver_rhs2" localSheetId="0" hidden="1">0</definedName>
    <definedName name="solver_rhs2" localSheetId="1" hidden="1">0</definedName>
    <definedName name="solver_rhs3" localSheetId="0" hidden="1">10</definedName>
    <definedName name="solver_rhs3" localSheetId="1" hidden="1">100</definedName>
    <definedName name="solver_rhs4" localSheetId="0" hidden="1">0</definedName>
    <definedName name="solver_rhs4" localSheetId="1" hidden="1">0</definedName>
    <definedName name="solver_rhs5" localSheetId="0" hidden="1">0</definedName>
    <definedName name="solver_rhs5" localSheetId="1" hidden="1">-0.000001</definedName>
    <definedName name="solver_rhs6" localSheetId="0" hidden="1">-0.05</definedName>
    <definedName name="solver_rhs6" localSheetId="1" hidden="1">-0.01</definedName>
    <definedName name="solver_rhs7" localSheetId="1" hidden="1">-0.01</definedName>
    <definedName name="solver_rhs8" localSheetId="1" hidden="1">-0.01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AJ23" i="2" l="1"/>
  <c r="AI22" i="2"/>
  <c r="AH21" i="2"/>
  <c r="AJ17" i="2"/>
  <c r="AI16" i="2"/>
  <c r="AH15" i="2"/>
  <c r="AI10" i="2"/>
  <c r="AJ11" i="2"/>
  <c r="AH9" i="2"/>
  <c r="Y26" i="2"/>
  <c r="Z27" i="2"/>
  <c r="X25" i="2"/>
  <c r="O21" i="2"/>
  <c r="T21" i="2" s="1"/>
  <c r="P21" i="2"/>
  <c r="U21" i="2" s="1"/>
  <c r="O22" i="2"/>
  <c r="T22" i="2" s="1"/>
  <c r="P22" i="2"/>
  <c r="U22" i="2" s="1"/>
  <c r="O23" i="2"/>
  <c r="T23" i="2" s="1"/>
  <c r="P23" i="2"/>
  <c r="U23" i="2" s="1"/>
  <c r="N22" i="2"/>
  <c r="S22" i="2" s="1"/>
  <c r="N23" i="2"/>
  <c r="S23" i="2" s="1"/>
  <c r="O15" i="2"/>
  <c r="T15" i="2" s="1"/>
  <c r="P15" i="2"/>
  <c r="U15" i="2" s="1"/>
  <c r="O16" i="2"/>
  <c r="P16" i="2"/>
  <c r="U16" i="2" s="1"/>
  <c r="O17" i="2"/>
  <c r="T17" i="2" s="1"/>
  <c r="P17" i="2"/>
  <c r="N16" i="2"/>
  <c r="S16" i="2" s="1"/>
  <c r="N17" i="2"/>
  <c r="S17" i="2" s="1"/>
  <c r="O9" i="2"/>
  <c r="T9" i="2" s="1"/>
  <c r="P9" i="2"/>
  <c r="U9" i="2" s="1"/>
  <c r="O10" i="2"/>
  <c r="T10" i="2" s="1"/>
  <c r="P10" i="2"/>
  <c r="U10" i="2" s="1"/>
  <c r="O11" i="2"/>
  <c r="T11" i="2" s="1"/>
  <c r="P11" i="2"/>
  <c r="U11" i="2" s="1"/>
  <c r="N10" i="2"/>
  <c r="S10" i="2" s="1"/>
  <c r="N11" i="2"/>
  <c r="S11" i="2" s="1"/>
  <c r="N21" i="2"/>
  <c r="S21" i="2" s="1"/>
  <c r="N15" i="2"/>
  <c r="N9" i="2"/>
  <c r="S9" i="2" s="1"/>
  <c r="J21" i="2"/>
  <c r="K21" i="2"/>
  <c r="J22" i="2"/>
  <c r="K22" i="2"/>
  <c r="J23" i="2"/>
  <c r="K23" i="2"/>
  <c r="I22" i="2"/>
  <c r="I23" i="2"/>
  <c r="I21" i="2"/>
  <c r="I16" i="2"/>
  <c r="J16" i="2"/>
  <c r="K16" i="2"/>
  <c r="I17" i="2"/>
  <c r="J17" i="2"/>
  <c r="K17" i="2"/>
  <c r="J15" i="2"/>
  <c r="K15" i="2"/>
  <c r="I15" i="2"/>
  <c r="I10" i="2"/>
  <c r="J10" i="2"/>
  <c r="K10" i="2"/>
  <c r="I11" i="2"/>
  <c r="J11" i="2"/>
  <c r="K11" i="2"/>
  <c r="J9" i="2"/>
  <c r="K9" i="2"/>
  <c r="I9" i="2"/>
  <c r="AJ29" i="2" l="1"/>
  <c r="AH27" i="2"/>
  <c r="AI28" i="2"/>
  <c r="Z9" i="2"/>
  <c r="X10" i="2"/>
  <c r="Y17" i="2"/>
  <c r="Y15" i="2"/>
  <c r="X11" i="2"/>
  <c r="Y11" i="2"/>
  <c r="X17" i="2"/>
  <c r="Z15" i="2"/>
  <c r="X23" i="2"/>
  <c r="X16" i="2"/>
  <c r="X22" i="2"/>
  <c r="Y23" i="2"/>
  <c r="Z21" i="2"/>
  <c r="Z16" i="2"/>
  <c r="Y21" i="2"/>
  <c r="Y9" i="2"/>
  <c r="Z22" i="2"/>
  <c r="Z10" i="2"/>
  <c r="E17" i="1"/>
  <c r="E18" i="1"/>
  <c r="E16" i="1"/>
  <c r="F17" i="1"/>
  <c r="F18" i="1"/>
  <c r="F16" i="1"/>
  <c r="J18" i="1" l="1"/>
  <c r="K18" i="1" s="1"/>
  <c r="J17" i="1"/>
  <c r="K17" i="1" s="1"/>
  <c r="AI23" i="2"/>
  <c r="AJ15" i="2"/>
  <c r="AI15" i="2"/>
  <c r="AI21" i="2"/>
  <c r="AH22" i="2"/>
  <c r="AH17" i="2"/>
  <c r="AI17" i="2"/>
  <c r="AJ16" i="2"/>
  <c r="AH16" i="2"/>
  <c r="AI11" i="2"/>
  <c r="AH10" i="2"/>
  <c r="AJ22" i="2"/>
  <c r="AJ21" i="2"/>
  <c r="AH23" i="2"/>
  <c r="AH11" i="2"/>
  <c r="AJ9" i="2"/>
  <c r="Z25" i="2"/>
  <c r="X26" i="2"/>
  <c r="Y27" i="2"/>
  <c r="X27" i="2"/>
  <c r="Z26" i="2"/>
  <c r="AJ10" i="2"/>
  <c r="Y25" i="2"/>
  <c r="AI9" i="2"/>
  <c r="J16" i="1"/>
  <c r="K16" i="1" s="1"/>
  <c r="AH29" i="2" l="1"/>
  <c r="AH28" i="2"/>
  <c r="AI29" i="2"/>
  <c r="AJ27" i="2"/>
  <c r="AJ28" i="2"/>
  <c r="AI27" i="2"/>
  <c r="L16" i="1"/>
  <c r="P16" i="1" s="1"/>
  <c r="L17" i="1"/>
  <c r="P17" i="1" s="1"/>
  <c r="L18" i="1"/>
  <c r="P18" i="1" s="1"/>
  <c r="AK30" i="2" l="1"/>
  <c r="P19" i="1"/>
  <c r="L19" i="1"/>
</calcChain>
</file>

<file path=xl/sharedStrings.xml><?xml version="1.0" encoding="utf-8"?>
<sst xmlns="http://schemas.openxmlformats.org/spreadsheetml/2006/main" count="202" uniqueCount="55">
  <si>
    <t>vot</t>
  </si>
  <si>
    <t>road</t>
  </si>
  <si>
    <t>rail</t>
  </si>
  <si>
    <t>waterways</t>
  </si>
  <si>
    <t>sensitivity</t>
  </si>
  <si>
    <t>MSC (mode spec constant)</t>
  </si>
  <si>
    <t>(check sum =1)</t>
  </si>
  <si>
    <t>parameters</t>
  </si>
  <si>
    <t>RMSE</t>
  </si>
  <si>
    <t>euro/hr</t>
  </si>
  <si>
    <t>ww</t>
  </si>
  <si>
    <t>tariff (euro/km)</t>
  </si>
  <si>
    <t>speed (km/h)</t>
  </si>
  <si>
    <t>Rdam</t>
  </si>
  <si>
    <t>ROAD</t>
  </si>
  <si>
    <t>RAIL</t>
  </si>
  <si>
    <t>WWAYS</t>
  </si>
  <si>
    <t>Distances</t>
  </si>
  <si>
    <t>times</t>
  </si>
  <si>
    <t>costs</t>
  </si>
  <si>
    <t>generalized costs</t>
  </si>
  <si>
    <t>observed shares</t>
  </si>
  <si>
    <t>Basel</t>
  </si>
  <si>
    <t>Vienna</t>
  </si>
  <si>
    <t>calculated shares</t>
  </si>
  <si>
    <t>SE ROAD</t>
  </si>
  <si>
    <t>SE RAIL</t>
  </si>
  <si>
    <t>SE WWAYS</t>
  </si>
  <si>
    <t>unobservable (behavioural) parameters</t>
  </si>
  <si>
    <t>observable (cost &amp; time) parameters</t>
  </si>
  <si>
    <t>speed 
(km/h)</t>
  </si>
  <si>
    <t>exp(mu*V)</t>
  </si>
  <si>
    <t>time
(hr)</t>
  </si>
  <si>
    <t>distance
(km)</t>
  </si>
  <si>
    <t>INPUT</t>
  </si>
  <si>
    <t>RESULT</t>
  </si>
  <si>
    <t>A simple aggregate logit model for 3 modes for one origin/destination pair</t>
  </si>
  <si>
    <t>- play around with the logit model parameters (red) one by one</t>
  </si>
  <si>
    <t>prediction 
error (SE)</t>
  </si>
  <si>
    <t>(RMSE)</t>
  </si>
  <si>
    <t>- see how to manipulate the parameters to bring the model close to observed shares (note: no unique solution in this example)</t>
  </si>
  <si>
    <t>mode shares
calculated</t>
  </si>
  <si>
    <t>mode shares
observed</t>
  </si>
  <si>
    <t>validation (model fit)</t>
  </si>
  <si>
    <t>MSC 
(mode specif constant, Eur)</t>
  </si>
  <si>
    <t>sensitivity parameter mu
(dimensionless)</t>
  </si>
  <si>
    <t>A 3x3 case (play around at own risk)</t>
  </si>
  <si>
    <t>tariff 
(euro/ tonkm)</t>
  </si>
  <si>
    <t>cost
(Eur/ton)</t>
  </si>
  <si>
    <t>value of time 
(Eur/tonhr)</t>
  </si>
  <si>
    <t>generalized costs
(V, Eur/tonhr)</t>
  </si>
  <si>
    <t xml:space="preserve">- describe the effect of changes in each individual model parameter on the mode shares, the RMSE and the model's overall behaviour </t>
  </si>
  <si>
    <t>- inspect the chain of formulas behind the calculation of the mode share (start e.g. with calculated mode shair of road)</t>
  </si>
  <si>
    <t xml:space="preserve">overall error: </t>
  </si>
  <si>
    <t>Excercise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</si>
</sst>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1" xfId="2"/>
    <xf numFmtId="0" fontId="2" fillId="2" borderId="1" xfId="2" applyAlignment="1">
      <alignment horizontal="center"/>
    </xf>
    <xf numFmtId="0" fontId="0" fillId="3" borderId="0" xfId="0" applyFill="1"/>
    <xf numFmtId="0" fontId="3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left"/>
    </xf>
    <xf numFmtId="9" fontId="0" fillId="5" borderId="0" xfId="1" applyFont="1" applyFill="1"/>
    <xf numFmtId="164" fontId="0" fillId="5" borderId="0" xfId="0" applyNumberFormat="1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0" borderId="0" xfId="0" quotePrefix="1"/>
    <xf numFmtId="0" fontId="4" fillId="5" borderId="0" xfId="0" applyFont="1" applyFill="1" applyAlignment="1">
      <alignment horizontal="center"/>
    </xf>
    <xf numFmtId="0" fontId="3" fillId="4" borderId="4" xfId="0" applyFont="1" applyFill="1" applyBorder="1"/>
    <xf numFmtId="0" fontId="3" fillId="5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0" fillId="6" borderId="0" xfId="0" applyFill="1"/>
    <xf numFmtId="9" fontId="0" fillId="6" borderId="0" xfId="0" applyNumberFormat="1" applyFill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65" fontId="3" fillId="3" borderId="0" xfId="1" applyNumberFormat="1" applyFont="1" applyFill="1"/>
    <xf numFmtId="0" fontId="3" fillId="5" borderId="0" xfId="0" applyFont="1" applyFill="1"/>
    <xf numFmtId="0" fontId="0" fillId="6" borderId="0" xfId="0" applyFill="1" applyAlignment="1">
      <alignment horizontal="center"/>
    </xf>
    <xf numFmtId="0" fontId="3" fillId="6" borderId="0" xfId="0" applyFont="1" applyFill="1"/>
    <xf numFmtId="0" fontId="5" fillId="5" borderId="5" xfId="0" applyFont="1" applyFill="1" applyBorder="1" applyAlignment="1">
      <alignment horizontal="center" vertical="center"/>
    </xf>
    <xf numFmtId="9" fontId="6" fillId="4" borderId="3" xfId="1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Calculated vs observed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OD'!$L$15</c:f>
              <c:strCache>
                <c:ptCount val="1"/>
                <c:pt idx="0">
                  <c:v>mode shares
calculated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 OD'!$I$16:$I$18</c:f>
              <c:strCache>
                <c:ptCount val="3"/>
                <c:pt idx="0">
                  <c:v>road</c:v>
                </c:pt>
                <c:pt idx="1">
                  <c:v>rail</c:v>
                </c:pt>
                <c:pt idx="2">
                  <c:v>waterways</c:v>
                </c:pt>
              </c:strCache>
            </c:strRef>
          </c:cat>
          <c:val>
            <c:numRef>
              <c:f>'1 OD'!$L$16:$L$18</c:f>
              <c:numCache>
                <c:formatCode>0%</c:formatCode>
                <c:ptCount val="3"/>
                <c:pt idx="0">
                  <c:v>0.3394118178936405</c:v>
                </c:pt>
                <c:pt idx="1">
                  <c:v>0.33637081656530649</c:v>
                </c:pt>
                <c:pt idx="2">
                  <c:v>0.32421736554105307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44A-8D6F-F58E60249B1C}"/>
            </c:ext>
          </c:extLst>
        </c:ser>
        <c:ser>
          <c:idx val="1"/>
          <c:order val="1"/>
          <c:tx>
            <c:strRef>
              <c:f>'1 OD'!$O$15</c:f>
              <c:strCache>
                <c:ptCount val="1"/>
                <c:pt idx="0">
                  <c:v>mode shares
observed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 OD'!$I$16:$I$18</c:f>
              <c:strCache>
                <c:ptCount val="3"/>
                <c:pt idx="0">
                  <c:v>road</c:v>
                </c:pt>
                <c:pt idx="1">
                  <c:v>rail</c:v>
                </c:pt>
                <c:pt idx="2">
                  <c:v>waterways</c:v>
                </c:pt>
              </c:strCache>
            </c:strRef>
          </c:cat>
          <c:val>
            <c:numRef>
              <c:f>'1 OD'!$O$16:$O$18</c:f>
              <c:numCache>
                <c:formatCode>0%</c:formatCode>
                <c:ptCount val="3"/>
                <c:pt idx="0">
                  <c:v>0.71</c:v>
                </c:pt>
                <c:pt idx="1">
                  <c:v>0.23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44A-8D6F-F58E6024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66864"/>
        <c:axId val="465372112"/>
      </c:barChart>
      <c:catAx>
        <c:axId val="4653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72112"/>
        <c:crosses val="autoZero"/>
        <c:auto val="1"/>
        <c:lblAlgn val="ctr"/>
        <c:lblOffset val="100"/>
        <c:noMultiLvlLbl val="0"/>
      </c:catAx>
      <c:valAx>
        <c:axId val="46537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327CB0F-13BB-452A-AF7E-A61C70DF4E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2FE-47F6-8301-D4E5B842CD9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292DA6B-54D3-4FA3-896E-62BC962F07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FE-47F6-8301-D4E5B842CD9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CF37044-6C83-4F20-B571-1A14127B9E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2FE-47F6-8301-D4E5B842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'1 OD'!$E$16:$E$18</c:f>
              <c:numCache>
                <c:formatCode>0</c:formatCode>
                <c:ptCount val="3"/>
                <c:pt idx="0" formatCode="General">
                  <c:v>20</c:v>
                </c:pt>
                <c:pt idx="1">
                  <c:v>40</c:v>
                </c:pt>
                <c:pt idx="2" formatCode="General">
                  <c:v>140</c:v>
                </c:pt>
              </c:numCache>
            </c:numRef>
          </c:xVal>
          <c:yVal>
            <c:numRef>
              <c:f>'1 OD'!$F$16:$F$18</c:f>
              <c:numCache>
                <c:formatCode>General</c:formatCode>
                <c:ptCount val="3"/>
                <c:pt idx="0">
                  <c:v>150</c:v>
                </c:pt>
                <c:pt idx="1">
                  <c:v>60</c:v>
                </c:pt>
                <c:pt idx="2">
                  <c:v>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OD'!$C$16:$C$18</c15:f>
                <c15:dlblRangeCache>
                  <c:ptCount val="3"/>
                  <c:pt idx="0">
                    <c:v>road</c:v>
                  </c:pt>
                  <c:pt idx="1">
                    <c:v>rail</c:v>
                  </c:pt>
                  <c:pt idx="2">
                    <c:v>waterways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FE-47F6-8301-D4E5B842CD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1855192"/>
        <c:axId val="491851584"/>
      </c:scatterChart>
      <c:valAx>
        <c:axId val="4918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51584"/>
        <c:crosses val="autoZero"/>
        <c:crossBetween val="midCat"/>
      </c:valAx>
      <c:valAx>
        <c:axId val="4918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(Euro/ton)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5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9526</xdr:colOff>
      <xdr:row>1</xdr:row>
      <xdr:rowOff>180975</xdr:rowOff>
    </xdr:from>
    <xdr:to>
      <xdr:col>17</xdr:col>
      <xdr:colOff>342901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12</xdr:row>
      <xdr:rowOff>114300</xdr:rowOff>
    </xdr:from>
    <xdr:to>
      <xdr:col>4</xdr:col>
      <xdr:colOff>371475</xdr:colOff>
      <xdr:row>13</xdr:row>
      <xdr:rowOff>104775</xdr:rowOff>
    </xdr:to>
    <xdr:sp macro="" textlink="">
      <xdr:nvSpPr>
        <xdr:cNvPr id="5" name="Down Arrow 4"/>
        <xdr:cNvSpPr/>
      </xdr:nvSpPr>
      <xdr:spPr>
        <a:xfrm>
          <a:off x="2114550" y="2971800"/>
          <a:ext cx="666750" cy="180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676275</xdr:colOff>
      <xdr:row>12</xdr:row>
      <xdr:rowOff>104775</xdr:rowOff>
    </xdr:from>
    <xdr:to>
      <xdr:col>10</xdr:col>
      <xdr:colOff>466725</xdr:colOff>
      <xdr:row>13</xdr:row>
      <xdr:rowOff>95250</xdr:rowOff>
    </xdr:to>
    <xdr:sp macro="" textlink="">
      <xdr:nvSpPr>
        <xdr:cNvPr id="6" name="Down Arrow 5"/>
        <xdr:cNvSpPr/>
      </xdr:nvSpPr>
      <xdr:spPr>
        <a:xfrm>
          <a:off x="6496050" y="2962275"/>
          <a:ext cx="666750" cy="180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438154</xdr:colOff>
      <xdr:row>14</xdr:row>
      <xdr:rowOff>138114</xdr:rowOff>
    </xdr:from>
    <xdr:to>
      <xdr:col>7</xdr:col>
      <xdr:colOff>123831</xdr:colOff>
      <xdr:row>16</xdr:row>
      <xdr:rowOff>42864</xdr:rowOff>
    </xdr:to>
    <xdr:sp macro="" textlink="">
      <xdr:nvSpPr>
        <xdr:cNvPr id="7" name="Down Arrow 6"/>
        <xdr:cNvSpPr/>
      </xdr:nvSpPr>
      <xdr:spPr>
        <a:xfrm rot="16200000">
          <a:off x="3848105" y="3595688"/>
          <a:ext cx="666750" cy="22860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276225</xdr:colOff>
      <xdr:row>14</xdr:row>
      <xdr:rowOff>647700</xdr:rowOff>
    </xdr:from>
    <xdr:to>
      <xdr:col>12</xdr:col>
      <xdr:colOff>895351</xdr:colOff>
      <xdr:row>17</xdr:row>
      <xdr:rowOff>190500</xdr:rowOff>
    </xdr:to>
    <xdr:sp macro="" textlink="">
      <xdr:nvSpPr>
        <xdr:cNvPr id="8" name="Left-Right Arrow 7"/>
        <xdr:cNvSpPr/>
      </xdr:nvSpPr>
      <xdr:spPr>
        <a:xfrm>
          <a:off x="8220075" y="3886200"/>
          <a:ext cx="619126" cy="685800"/>
        </a:xfrm>
        <a:prstGeom prst="leftRightArrow">
          <a:avLst>
            <a:gd name="adj1" fmla="val 47223"/>
            <a:gd name="adj2" fmla="val 3611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?</a:t>
          </a:r>
        </a:p>
      </xdr:txBody>
    </xdr:sp>
    <xdr:clientData/>
  </xdr:twoCellAnchor>
  <xdr:twoCellAnchor>
    <xdr:from>
      <xdr:col>19</xdr:col>
      <xdr:colOff>419099</xdr:colOff>
      <xdr:row>5</xdr:row>
      <xdr:rowOff>9525</xdr:rowOff>
    </xdr:from>
    <xdr:to>
      <xdr:col>24</xdr:col>
      <xdr:colOff>447674</xdr:colOff>
      <xdr:row>14</xdr:row>
      <xdr:rowOff>466725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"/>
  <sheetViews>
    <sheetView tabSelected="1" workbookViewId="0">
      <selection activeCell="V19" sqref="V19"/>
    </sheetView>
  </sheetViews>
  <sheetFormatPr defaultRowHeight="15" x14ac:dyDescent="0.25"/>
  <cols>
    <col min="1" max="1" width="8.7109375" customWidth="1"/>
    <col min="4" max="4" width="8.7109375" customWidth="1"/>
    <col min="7" max="7" width="8.140625" customWidth="1"/>
    <col min="8" max="8" width="8.42578125" customWidth="1"/>
    <col min="9" max="9" width="9.42578125" customWidth="1"/>
    <col min="10" max="10" width="13.140625" customWidth="1"/>
    <col min="11" max="11" width="10.85546875" bestFit="1" customWidth="1"/>
    <col min="12" max="12" width="15.140625" customWidth="1"/>
    <col min="13" max="13" width="15.140625" bestFit="1" customWidth="1"/>
    <col min="14" max="14" width="8.7109375" customWidth="1"/>
    <col min="15" max="15" width="10.42578125" customWidth="1"/>
    <col min="16" max="16" width="10.140625" customWidth="1"/>
  </cols>
  <sheetData>
    <row r="3" spans="1:16" x14ac:dyDescent="0.25">
      <c r="A3" s="5" t="s">
        <v>36</v>
      </c>
    </row>
    <row r="4" spans="1:16" x14ac:dyDescent="0.25">
      <c r="A4" s="5"/>
    </row>
    <row r="7" spans="1:16" x14ac:dyDescent="0.25">
      <c r="C7" s="5" t="s">
        <v>29</v>
      </c>
      <c r="I7" s="5" t="s">
        <v>28</v>
      </c>
    </row>
    <row r="9" spans="1:16" ht="60" x14ac:dyDescent="0.25">
      <c r="A9" s="5" t="s">
        <v>34</v>
      </c>
      <c r="C9" s="6"/>
      <c r="D9" s="8" t="s">
        <v>47</v>
      </c>
      <c r="E9" s="8" t="s">
        <v>30</v>
      </c>
      <c r="F9" s="7"/>
      <c r="G9" s="1"/>
      <c r="H9" s="1"/>
      <c r="I9" s="7"/>
      <c r="J9" s="8" t="s">
        <v>44</v>
      </c>
      <c r="K9" s="8" t="s">
        <v>49</v>
      </c>
      <c r="L9" s="8" t="s">
        <v>45</v>
      </c>
    </row>
    <row r="10" spans="1:16" x14ac:dyDescent="0.25">
      <c r="C10" s="6" t="s">
        <v>1</v>
      </c>
      <c r="D10" s="15">
        <v>0.15</v>
      </c>
      <c r="E10" s="15">
        <v>50</v>
      </c>
      <c r="F10" s="6"/>
      <c r="I10" s="6" t="s">
        <v>1</v>
      </c>
      <c r="J10" s="23">
        <v>0</v>
      </c>
      <c r="K10" s="28">
        <v>4</v>
      </c>
      <c r="L10" s="28">
        <v>-1E-4</v>
      </c>
    </row>
    <row r="11" spans="1:16" x14ac:dyDescent="0.25">
      <c r="C11" s="6" t="s">
        <v>2</v>
      </c>
      <c r="D11" s="15">
        <v>0.05</v>
      </c>
      <c r="E11" s="15">
        <v>30</v>
      </c>
      <c r="F11" s="7"/>
      <c r="G11" s="1"/>
      <c r="H11" s="1"/>
      <c r="I11" s="6" t="s">
        <v>2</v>
      </c>
      <c r="J11" s="22">
        <v>100</v>
      </c>
      <c r="K11" s="28"/>
      <c r="L11" s="28"/>
    </row>
    <row r="12" spans="1:16" x14ac:dyDescent="0.25">
      <c r="C12" s="10" t="s">
        <v>3</v>
      </c>
      <c r="D12" s="15">
        <v>0.02</v>
      </c>
      <c r="E12" s="15">
        <v>10</v>
      </c>
      <c r="F12" s="6"/>
      <c r="I12" s="10" t="s">
        <v>3</v>
      </c>
      <c r="J12" s="22">
        <v>100</v>
      </c>
      <c r="K12" s="28"/>
      <c r="L12" s="28"/>
    </row>
    <row r="14" spans="1:16" x14ac:dyDescent="0.25">
      <c r="N14" s="5" t="s">
        <v>43</v>
      </c>
    </row>
    <row r="15" spans="1:16" ht="60" x14ac:dyDescent="0.25">
      <c r="A15" s="5" t="s">
        <v>35</v>
      </c>
      <c r="C15" s="7"/>
      <c r="D15" s="8" t="s">
        <v>33</v>
      </c>
      <c r="E15" s="8" t="s">
        <v>32</v>
      </c>
      <c r="F15" s="8" t="s">
        <v>48</v>
      </c>
      <c r="G15" s="1"/>
      <c r="H15" s="1"/>
      <c r="I15" s="7"/>
      <c r="J15" s="8" t="s">
        <v>50</v>
      </c>
      <c r="K15" s="7" t="s">
        <v>31</v>
      </c>
      <c r="L15" s="17" t="s">
        <v>41</v>
      </c>
      <c r="M15" s="1"/>
      <c r="N15" s="18"/>
      <c r="O15" s="19" t="s">
        <v>42</v>
      </c>
      <c r="P15" s="18" t="s">
        <v>38</v>
      </c>
    </row>
    <row r="16" spans="1:16" x14ac:dyDescent="0.25">
      <c r="C16" s="10" t="s">
        <v>1</v>
      </c>
      <c r="D16" s="7">
        <v>1000</v>
      </c>
      <c r="E16" s="7">
        <f>D16/E10</f>
        <v>20</v>
      </c>
      <c r="F16" s="7">
        <f>D16*D10</f>
        <v>150</v>
      </c>
      <c r="I16" s="6" t="s">
        <v>1</v>
      </c>
      <c r="J16" s="7">
        <f>$K$10*E16+F16+J10</f>
        <v>230</v>
      </c>
      <c r="K16" s="12">
        <f>EXP($L$10*J16)</f>
        <v>0.97726248377327707</v>
      </c>
      <c r="L16" s="13">
        <f>K16/SUM($K$16:$K$18)</f>
        <v>0.3394118178936405</v>
      </c>
      <c r="N16" s="20" t="s">
        <v>1</v>
      </c>
      <c r="O16" s="21">
        <v>0.71</v>
      </c>
      <c r="P16" s="21">
        <f>(L16-O16)^2</f>
        <v>0.13733560071689624</v>
      </c>
    </row>
    <row r="17" spans="3:17" x14ac:dyDescent="0.25">
      <c r="C17" s="10" t="s">
        <v>2</v>
      </c>
      <c r="D17" s="7">
        <v>1200</v>
      </c>
      <c r="E17" s="9">
        <f>D17/E11</f>
        <v>40</v>
      </c>
      <c r="F17" s="7">
        <f>D17*D11</f>
        <v>60</v>
      </c>
      <c r="I17" s="6" t="s">
        <v>2</v>
      </c>
      <c r="J17" s="9">
        <f>$K$10*E17+F17+J11</f>
        <v>320</v>
      </c>
      <c r="K17" s="12">
        <f>EXP($L$10*J17)</f>
        <v>0.9685065820791976</v>
      </c>
      <c r="L17" s="13">
        <f>K17/SUM($K$16:$K$18)</f>
        <v>0.33637081656530649</v>
      </c>
      <c r="N17" s="20" t="s">
        <v>2</v>
      </c>
      <c r="O17" s="21">
        <v>0.23</v>
      </c>
      <c r="P17" s="21">
        <f>(L17-O17)^2</f>
        <v>1.1314750616770078E-2</v>
      </c>
    </row>
    <row r="18" spans="3:17" ht="15.75" thickBot="1" x14ac:dyDescent="0.3">
      <c r="C18" s="10" t="s">
        <v>3</v>
      </c>
      <c r="D18" s="7">
        <v>1400</v>
      </c>
      <c r="E18" s="7">
        <f>D18/E12</f>
        <v>140</v>
      </c>
      <c r="F18" s="7">
        <f>D18*D12</f>
        <v>28</v>
      </c>
      <c r="I18" s="10" t="s">
        <v>3</v>
      </c>
      <c r="J18" s="7">
        <f>$K$10*E18+F18+J12</f>
        <v>688</v>
      </c>
      <c r="K18" s="12">
        <f>EXP($L$10*J18)</f>
        <v>0.9335133640819957</v>
      </c>
      <c r="L18" s="13">
        <f>K18/SUM($K$16:$K$18)</f>
        <v>0.32421736554105307</v>
      </c>
      <c r="N18" s="20" t="s">
        <v>10</v>
      </c>
      <c r="O18" s="21">
        <v>0.06</v>
      </c>
      <c r="P18" s="21">
        <f>(L18-O18)^2</f>
        <v>6.9810816253454464E-2</v>
      </c>
    </row>
    <row r="19" spans="3:17" ht="15.75" thickBot="1" x14ac:dyDescent="0.3">
      <c r="L19" s="1">
        <f>SUM(L16:L18)</f>
        <v>1</v>
      </c>
      <c r="O19" s="30" t="s">
        <v>53</v>
      </c>
      <c r="P19" s="29">
        <f>SQRT(SUM(P16:P18)/3)</f>
        <v>0.26985253231294115</v>
      </c>
      <c r="Q19" s="16" t="s">
        <v>39</v>
      </c>
    </row>
    <row r="20" spans="3:17" x14ac:dyDescent="0.25">
      <c r="L20" s="1" t="s">
        <v>6</v>
      </c>
    </row>
    <row r="21" spans="3:17" x14ac:dyDescent="0.25">
      <c r="D21" s="5" t="s">
        <v>54</v>
      </c>
    </row>
    <row r="22" spans="3:17" x14ac:dyDescent="0.25">
      <c r="D22" s="14" t="s">
        <v>52</v>
      </c>
    </row>
    <row r="23" spans="3:17" x14ac:dyDescent="0.25">
      <c r="D23" s="14" t="s">
        <v>37</v>
      </c>
    </row>
    <row r="24" spans="3:17" x14ac:dyDescent="0.25">
      <c r="D24" s="14" t="s">
        <v>51</v>
      </c>
    </row>
    <row r="25" spans="3:17" x14ac:dyDescent="0.25">
      <c r="D25" s="14" t="s">
        <v>40</v>
      </c>
    </row>
  </sheetData>
  <mergeCells count="2">
    <mergeCell ref="K10:K12"/>
    <mergeCell ref="L10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30"/>
  <sheetViews>
    <sheetView workbookViewId="0">
      <selection activeCell="E18" sqref="E18"/>
    </sheetView>
  </sheetViews>
  <sheetFormatPr defaultRowHeight="15" x14ac:dyDescent="0.25"/>
  <cols>
    <col min="1" max="1" width="5.42578125" customWidth="1"/>
    <col min="4" max="6" width="6.42578125" customWidth="1"/>
    <col min="7" max="7" width="7.42578125" customWidth="1"/>
    <col min="9" max="11" width="6.5703125" customWidth="1"/>
    <col min="12" max="12" width="5.85546875" customWidth="1"/>
    <col min="14" max="16" width="5.7109375" customWidth="1"/>
    <col min="17" max="17" width="5.42578125" customWidth="1"/>
    <col min="19" max="21" width="6.5703125" customWidth="1"/>
    <col min="22" max="22" width="5.7109375" customWidth="1"/>
    <col min="24" max="26" width="6.28515625" customWidth="1"/>
    <col min="27" max="27" width="5" customWidth="1"/>
    <col min="28" max="28" width="8.42578125" customWidth="1"/>
    <col min="29" max="31" width="6.28515625" style="1" customWidth="1"/>
    <col min="32" max="32" width="7" customWidth="1"/>
    <col min="33" max="33" width="10.85546875" bestFit="1" customWidth="1"/>
    <col min="34" max="36" width="6.28515625" customWidth="1"/>
  </cols>
  <sheetData>
    <row r="3" spans="2:36" x14ac:dyDescent="0.25">
      <c r="B3" s="5" t="s">
        <v>46</v>
      </c>
    </row>
    <row r="6" spans="2:36" x14ac:dyDescent="0.25">
      <c r="C6" t="s">
        <v>17</v>
      </c>
      <c r="H6" s="6" t="s">
        <v>18</v>
      </c>
      <c r="I6" s="6"/>
      <c r="J6" s="6"/>
      <c r="K6" s="6"/>
      <c r="L6" s="6"/>
      <c r="M6" s="6" t="s">
        <v>19</v>
      </c>
      <c r="N6" s="6"/>
      <c r="O6" s="6"/>
      <c r="P6" s="6"/>
      <c r="Q6" s="6"/>
      <c r="R6" s="6" t="s">
        <v>20</v>
      </c>
      <c r="S6" s="6"/>
      <c r="T6" s="6"/>
      <c r="U6" s="6"/>
      <c r="V6" s="6"/>
      <c r="W6" s="6" t="s">
        <v>24</v>
      </c>
      <c r="X6" s="6"/>
      <c r="Y6" s="6"/>
      <c r="Z6" s="6"/>
      <c r="AB6" s="20" t="s">
        <v>21</v>
      </c>
      <c r="AC6" s="26"/>
      <c r="AD6" s="26"/>
      <c r="AE6" s="26"/>
      <c r="AG6" t="s">
        <v>8</v>
      </c>
      <c r="AJ6" s="1"/>
    </row>
    <row r="7" spans="2:36" x14ac:dyDescent="0.25"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B7" s="20"/>
      <c r="AC7" s="26"/>
      <c r="AD7" s="26"/>
      <c r="AE7" s="26"/>
    </row>
    <row r="8" spans="2:36" x14ac:dyDescent="0.25">
      <c r="D8" s="1" t="s">
        <v>13</v>
      </c>
      <c r="E8" s="1" t="s">
        <v>22</v>
      </c>
      <c r="F8" s="1" t="s">
        <v>23</v>
      </c>
      <c r="H8" s="25" t="s">
        <v>14</v>
      </c>
      <c r="I8" s="6" t="s">
        <v>13</v>
      </c>
      <c r="J8" s="6" t="s">
        <v>22</v>
      </c>
      <c r="K8" s="6" t="s">
        <v>23</v>
      </c>
      <c r="L8" s="6"/>
      <c r="M8" s="25" t="s">
        <v>14</v>
      </c>
      <c r="N8" s="6" t="s">
        <v>13</v>
      </c>
      <c r="O8" s="6" t="s">
        <v>22</v>
      </c>
      <c r="P8" s="6" t="s">
        <v>23</v>
      </c>
      <c r="Q8" s="6"/>
      <c r="R8" s="25" t="s">
        <v>14</v>
      </c>
      <c r="S8" s="6" t="s">
        <v>13</v>
      </c>
      <c r="T8" s="6" t="s">
        <v>22</v>
      </c>
      <c r="U8" s="6" t="s">
        <v>23</v>
      </c>
      <c r="V8" s="6"/>
      <c r="W8" s="25" t="s">
        <v>14</v>
      </c>
      <c r="X8" s="6" t="s">
        <v>13</v>
      </c>
      <c r="Y8" s="6" t="s">
        <v>22</v>
      </c>
      <c r="Z8" s="6" t="s">
        <v>23</v>
      </c>
      <c r="AB8" s="27" t="s">
        <v>14</v>
      </c>
      <c r="AC8" s="26" t="s">
        <v>13</v>
      </c>
      <c r="AD8" s="26" t="s">
        <v>22</v>
      </c>
      <c r="AE8" s="26" t="s">
        <v>23</v>
      </c>
      <c r="AG8" s="5" t="s">
        <v>25</v>
      </c>
      <c r="AH8" t="s">
        <v>13</v>
      </c>
      <c r="AI8" t="s">
        <v>22</v>
      </c>
      <c r="AJ8" s="1" t="s">
        <v>23</v>
      </c>
    </row>
    <row r="9" spans="2:36" x14ac:dyDescent="0.25">
      <c r="C9" t="s">
        <v>13</v>
      </c>
      <c r="D9" s="1"/>
      <c r="E9" s="1">
        <v>700</v>
      </c>
      <c r="F9" s="1">
        <v>1400</v>
      </c>
      <c r="H9" s="6" t="s">
        <v>13</v>
      </c>
      <c r="I9" s="6">
        <f>D9/$D$23</f>
        <v>0</v>
      </c>
      <c r="J9" s="6">
        <f t="shared" ref="J9:K9" si="0">E9/$D$23</f>
        <v>14</v>
      </c>
      <c r="K9" s="6">
        <f t="shared" si="0"/>
        <v>28</v>
      </c>
      <c r="L9" s="6"/>
      <c r="M9" s="6" t="s">
        <v>13</v>
      </c>
      <c r="N9" s="6">
        <f>D9*$C$23</f>
        <v>0</v>
      </c>
      <c r="O9" s="6">
        <f t="shared" ref="O9:P11" si="1">E9*$C$23</f>
        <v>105</v>
      </c>
      <c r="P9" s="6">
        <f t="shared" si="1"/>
        <v>210</v>
      </c>
      <c r="Q9" s="6"/>
      <c r="R9" s="6" t="s">
        <v>13</v>
      </c>
      <c r="S9" s="6">
        <f>I9*$D$17+N9</f>
        <v>0</v>
      </c>
      <c r="T9" s="6">
        <f t="shared" ref="T9:U11" si="2">J9*$D$17+O9</f>
        <v>175</v>
      </c>
      <c r="U9" s="6">
        <f t="shared" si="2"/>
        <v>350</v>
      </c>
      <c r="V9" s="6"/>
      <c r="W9" s="6" t="s">
        <v>13</v>
      </c>
      <c r="X9" s="11"/>
      <c r="Y9" s="11">
        <f t="shared" ref="Y9:Z11" si="3">EXP($E$17*T9)/(EXP($E$17*T9)+EXP($E$17*T21)+EXP($E$17*T15))</f>
        <v>0.33333333333333331</v>
      </c>
      <c r="Z9" s="11">
        <f t="shared" si="3"/>
        <v>0.33333333333333331</v>
      </c>
      <c r="AB9" s="20" t="s">
        <v>13</v>
      </c>
      <c r="AC9" s="21">
        <v>0</v>
      </c>
      <c r="AD9" s="21">
        <v>0.75</v>
      </c>
      <c r="AE9" s="21">
        <v>0.73</v>
      </c>
      <c r="AG9" t="s">
        <v>13</v>
      </c>
      <c r="AH9" s="4">
        <f>(X9-AC9)^2</f>
        <v>0</v>
      </c>
      <c r="AI9" s="4">
        <f t="shared" ref="AI9:AJ11" si="4">(Y9-AD9)^2</f>
        <v>0.17361111111111113</v>
      </c>
      <c r="AJ9" s="4">
        <f t="shared" si="4"/>
        <v>0.15734444444444445</v>
      </c>
    </row>
    <row r="10" spans="2:36" x14ac:dyDescent="0.25">
      <c r="C10" t="s">
        <v>22</v>
      </c>
      <c r="D10" s="1">
        <v>700</v>
      </c>
      <c r="E10" s="1"/>
      <c r="F10" s="1">
        <v>800</v>
      </c>
      <c r="H10" s="6" t="s">
        <v>22</v>
      </c>
      <c r="I10" s="6">
        <f t="shared" ref="I10:I11" si="5">D10/$D$23</f>
        <v>14</v>
      </c>
      <c r="J10" s="6">
        <f t="shared" ref="J10:J11" si="6">E10/$D$23</f>
        <v>0</v>
      </c>
      <c r="K10" s="6">
        <f t="shared" ref="K10:K11" si="7">F10/$D$23</f>
        <v>16</v>
      </c>
      <c r="L10" s="6"/>
      <c r="M10" s="6" t="s">
        <v>22</v>
      </c>
      <c r="N10" s="6">
        <f t="shared" ref="N10:N11" si="8">D10*$C$23</f>
        <v>105</v>
      </c>
      <c r="O10" s="6">
        <f t="shared" si="1"/>
        <v>0</v>
      </c>
      <c r="P10" s="6">
        <f t="shared" si="1"/>
        <v>120</v>
      </c>
      <c r="Q10" s="6"/>
      <c r="R10" s="6" t="s">
        <v>22</v>
      </c>
      <c r="S10" s="6">
        <f t="shared" ref="S10:S11" si="9">I10*$D$17+N10</f>
        <v>175</v>
      </c>
      <c r="T10" s="6">
        <f t="shared" si="2"/>
        <v>0</v>
      </c>
      <c r="U10" s="6">
        <f t="shared" si="2"/>
        <v>200</v>
      </c>
      <c r="V10" s="6"/>
      <c r="W10" s="6" t="s">
        <v>22</v>
      </c>
      <c r="X10" s="11">
        <f t="shared" ref="X10:X11" si="10">EXP($E$17*S10)/(EXP($E$17*S10)+EXP($E$17*S22)+EXP($E$17*S16))</f>
        <v>0.33333333333333331</v>
      </c>
      <c r="Y10" s="11"/>
      <c r="Z10" s="11">
        <f t="shared" si="3"/>
        <v>0.33333333333333331</v>
      </c>
      <c r="AB10" s="20" t="s">
        <v>22</v>
      </c>
      <c r="AC10" s="21">
        <v>0.75</v>
      </c>
      <c r="AD10" s="21">
        <v>0</v>
      </c>
      <c r="AE10" s="21">
        <v>0.76</v>
      </c>
      <c r="AG10" t="s">
        <v>22</v>
      </c>
      <c r="AH10" s="4">
        <f t="shared" ref="AH10:AH11" si="11">(X10-AC10)^2</f>
        <v>0.17361111111111113</v>
      </c>
      <c r="AI10" s="4">
        <f t="shared" si="4"/>
        <v>0</v>
      </c>
      <c r="AJ10" s="4">
        <f t="shared" si="4"/>
        <v>0.18204444444444448</v>
      </c>
    </row>
    <row r="11" spans="2:36" x14ac:dyDescent="0.25">
      <c r="C11" t="s">
        <v>23</v>
      </c>
      <c r="D11" s="1">
        <v>1400</v>
      </c>
      <c r="E11" s="1">
        <v>800</v>
      </c>
      <c r="F11" s="1"/>
      <c r="H11" s="6" t="s">
        <v>23</v>
      </c>
      <c r="I11" s="6">
        <f t="shared" si="5"/>
        <v>28</v>
      </c>
      <c r="J11" s="6">
        <f t="shared" si="6"/>
        <v>16</v>
      </c>
      <c r="K11" s="6">
        <f t="shared" si="7"/>
        <v>0</v>
      </c>
      <c r="L11" s="6"/>
      <c r="M11" s="6" t="s">
        <v>23</v>
      </c>
      <c r="N11" s="6">
        <f t="shared" si="8"/>
        <v>210</v>
      </c>
      <c r="O11" s="6">
        <f t="shared" si="1"/>
        <v>120</v>
      </c>
      <c r="P11" s="6">
        <f t="shared" si="1"/>
        <v>0</v>
      </c>
      <c r="Q11" s="6"/>
      <c r="R11" s="6" t="s">
        <v>23</v>
      </c>
      <c r="S11" s="6">
        <f t="shared" si="9"/>
        <v>350</v>
      </c>
      <c r="T11" s="6">
        <f t="shared" si="2"/>
        <v>200</v>
      </c>
      <c r="U11" s="6">
        <f t="shared" si="2"/>
        <v>0</v>
      </c>
      <c r="V11" s="6"/>
      <c r="W11" s="6" t="s">
        <v>23</v>
      </c>
      <c r="X11" s="11">
        <f t="shared" si="10"/>
        <v>0.33333333333333331</v>
      </c>
      <c r="Y11" s="11">
        <f t="shared" si="3"/>
        <v>0.33333333333333331</v>
      </c>
      <c r="Z11" s="11"/>
      <c r="AB11" s="20" t="s">
        <v>23</v>
      </c>
      <c r="AC11" s="21">
        <v>0.73</v>
      </c>
      <c r="AD11" s="21">
        <v>0.76</v>
      </c>
      <c r="AE11" s="21">
        <v>0</v>
      </c>
      <c r="AG11" t="s">
        <v>23</v>
      </c>
      <c r="AH11" s="4">
        <f t="shared" si="11"/>
        <v>0.15734444444444445</v>
      </c>
      <c r="AI11" s="4">
        <f t="shared" si="4"/>
        <v>0.18204444444444448</v>
      </c>
      <c r="AJ11" s="4">
        <f t="shared" si="4"/>
        <v>0</v>
      </c>
    </row>
    <row r="12" spans="2:36" x14ac:dyDescent="0.25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B12" s="20"/>
      <c r="AC12" s="26"/>
      <c r="AD12" s="26"/>
      <c r="AE12" s="26"/>
    </row>
    <row r="13" spans="2:36" x14ac:dyDescent="0.25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B13" s="20"/>
      <c r="AC13" s="26"/>
      <c r="AD13" s="26"/>
      <c r="AE13" s="26"/>
    </row>
    <row r="14" spans="2:36" x14ac:dyDescent="0.25">
      <c r="C14" s="5" t="s">
        <v>7</v>
      </c>
      <c r="H14" s="25" t="s">
        <v>15</v>
      </c>
      <c r="I14" s="6" t="s">
        <v>13</v>
      </c>
      <c r="J14" s="6" t="s">
        <v>22</v>
      </c>
      <c r="K14" s="6" t="s">
        <v>23</v>
      </c>
      <c r="L14" s="6"/>
      <c r="M14" s="25" t="s">
        <v>15</v>
      </c>
      <c r="N14" s="6" t="s">
        <v>13</v>
      </c>
      <c r="O14" s="6" t="s">
        <v>22</v>
      </c>
      <c r="P14" s="6" t="s">
        <v>23</v>
      </c>
      <c r="Q14" s="6"/>
      <c r="R14" s="25" t="s">
        <v>15</v>
      </c>
      <c r="S14" s="6" t="s">
        <v>13</v>
      </c>
      <c r="T14" s="6" t="s">
        <v>22</v>
      </c>
      <c r="U14" s="6" t="s">
        <v>23</v>
      </c>
      <c r="V14" s="6"/>
      <c r="W14" s="25" t="s">
        <v>15</v>
      </c>
      <c r="X14" s="6" t="s">
        <v>13</v>
      </c>
      <c r="Y14" s="6" t="s">
        <v>22</v>
      </c>
      <c r="Z14" s="6" t="s">
        <v>23</v>
      </c>
      <c r="AB14" s="27" t="s">
        <v>15</v>
      </c>
      <c r="AC14" s="26" t="s">
        <v>13</v>
      </c>
      <c r="AD14" s="26" t="s">
        <v>22</v>
      </c>
      <c r="AE14" s="26" t="s">
        <v>23</v>
      </c>
      <c r="AG14" s="5" t="s">
        <v>26</v>
      </c>
      <c r="AH14" t="s">
        <v>13</v>
      </c>
      <c r="AI14" t="s">
        <v>22</v>
      </c>
      <c r="AJ14" s="1" t="s">
        <v>23</v>
      </c>
    </row>
    <row r="15" spans="2:36" x14ac:dyDescent="0.25">
      <c r="D15" t="s">
        <v>9</v>
      </c>
      <c r="H15" s="6" t="s">
        <v>13</v>
      </c>
      <c r="I15" s="6">
        <f>D9/$D$24</f>
        <v>0</v>
      </c>
      <c r="J15" s="6">
        <f t="shared" ref="J15:K15" si="12">E9/$D$24</f>
        <v>23.333333333333332</v>
      </c>
      <c r="K15" s="6">
        <f t="shared" si="12"/>
        <v>46.666666666666664</v>
      </c>
      <c r="L15" s="6"/>
      <c r="M15" s="6" t="s">
        <v>13</v>
      </c>
      <c r="N15" s="6">
        <f>D9*$C$24</f>
        <v>0</v>
      </c>
      <c r="O15" s="6">
        <f t="shared" ref="O15:P17" si="13">E9*$C$24</f>
        <v>35</v>
      </c>
      <c r="P15" s="6">
        <f t="shared" si="13"/>
        <v>70</v>
      </c>
      <c r="Q15" s="6"/>
      <c r="R15" s="6" t="s">
        <v>13</v>
      </c>
      <c r="S15" s="6"/>
      <c r="T15" s="6">
        <f t="shared" ref="T15:U17" si="14">J15*$D$17+O15+$C$18</f>
        <v>251.66666666666666</v>
      </c>
      <c r="U15" s="6">
        <f t="shared" si="14"/>
        <v>403.33333333333331</v>
      </c>
      <c r="V15" s="6"/>
      <c r="W15" s="6" t="s">
        <v>13</v>
      </c>
      <c r="X15" s="11"/>
      <c r="Y15" s="11">
        <f t="shared" ref="Y15:Y17" si="15">EXP($E$17*T15)/(EXP($E$17*T9)+EXP($E$17*T21)+EXP($E$17*T15))</f>
        <v>0.33333333333333331</v>
      </c>
      <c r="Z15" s="11">
        <f t="shared" ref="Z15:Z16" si="16">EXP($E$17*U15)/(EXP($E$17*U9)+EXP($E$17*U21)+EXP($E$17*U15))</f>
        <v>0.33333333333333331</v>
      </c>
      <c r="AB15" s="20" t="s">
        <v>13</v>
      </c>
      <c r="AC15" s="21">
        <v>0</v>
      </c>
      <c r="AD15" s="21">
        <v>0.12</v>
      </c>
      <c r="AE15" s="21">
        <v>0.24</v>
      </c>
      <c r="AG15" t="s">
        <v>13</v>
      </c>
      <c r="AH15" s="4">
        <f>(X15-AC15)^2</f>
        <v>0</v>
      </c>
      <c r="AI15" s="4">
        <f t="shared" ref="AI15:AI17" si="17">(Y15-AD15)^2</f>
        <v>4.5511111111111106E-2</v>
      </c>
      <c r="AJ15" s="4">
        <f t="shared" ref="AJ15:AJ17" si="18">(Z15-AE15)^2</f>
        <v>8.7111111111111087E-3</v>
      </c>
    </row>
    <row r="16" spans="2:36" x14ac:dyDescent="0.25">
      <c r="C16" s="2" t="s">
        <v>5</v>
      </c>
      <c r="D16" s="3" t="s">
        <v>0</v>
      </c>
      <c r="E16" s="3" t="s">
        <v>4</v>
      </c>
      <c r="H16" s="6" t="s">
        <v>22</v>
      </c>
      <c r="I16" s="6">
        <f t="shared" ref="I16:I17" si="19">D10/$D$24</f>
        <v>23.333333333333332</v>
      </c>
      <c r="J16" s="6">
        <f t="shared" ref="J16:J17" si="20">E10/$D$24</f>
        <v>0</v>
      </c>
      <c r="K16" s="6">
        <f t="shared" ref="K16:K17" si="21">F10/$D$24</f>
        <v>26.666666666666668</v>
      </c>
      <c r="L16" s="6"/>
      <c r="M16" s="6" t="s">
        <v>22</v>
      </c>
      <c r="N16" s="6">
        <f t="shared" ref="N16:N17" si="22">D10*$C$24</f>
        <v>35</v>
      </c>
      <c r="O16" s="6">
        <f t="shared" si="13"/>
        <v>0</v>
      </c>
      <c r="P16" s="6">
        <f t="shared" si="13"/>
        <v>40</v>
      </c>
      <c r="Q16" s="6"/>
      <c r="R16" s="6" t="s">
        <v>22</v>
      </c>
      <c r="S16" s="6">
        <f t="shared" ref="S16:S17" si="23">I16*$D$17+N16+$C$18</f>
        <v>251.66666666666666</v>
      </c>
      <c r="T16" s="6"/>
      <c r="U16" s="6">
        <f t="shared" si="14"/>
        <v>273.33333333333337</v>
      </c>
      <c r="V16" s="6"/>
      <c r="W16" s="6" t="s">
        <v>22</v>
      </c>
      <c r="X16" s="11">
        <f t="shared" ref="X16" si="24">EXP($E$17*S16)/(EXP($E$17*S10)+EXP($E$17*S22)+EXP($E$17*S16))</f>
        <v>0.33333333333333331</v>
      </c>
      <c r="Y16" s="11"/>
      <c r="Z16" s="11">
        <f t="shared" si="16"/>
        <v>0.33333333333333331</v>
      </c>
      <c r="AB16" s="20" t="s">
        <v>22</v>
      </c>
      <c r="AC16" s="21">
        <v>0.12</v>
      </c>
      <c r="AD16" s="21">
        <v>0</v>
      </c>
      <c r="AE16" s="21">
        <v>0.14000000000000001</v>
      </c>
      <c r="AG16" t="s">
        <v>22</v>
      </c>
      <c r="AH16" s="4">
        <f t="shared" ref="AH16:AH17" si="25">(X16-AC16)^2</f>
        <v>4.5511111111111106E-2</v>
      </c>
      <c r="AI16" s="4">
        <f t="shared" si="17"/>
        <v>0</v>
      </c>
      <c r="AJ16" s="4">
        <f t="shared" si="18"/>
        <v>3.7377777777777767E-2</v>
      </c>
    </row>
    <row r="17" spans="2:37" x14ac:dyDescent="0.25">
      <c r="B17" t="s">
        <v>1</v>
      </c>
      <c r="C17" s="2"/>
      <c r="D17" s="3">
        <v>5</v>
      </c>
      <c r="E17" s="3">
        <v>0</v>
      </c>
      <c r="H17" s="6" t="s">
        <v>23</v>
      </c>
      <c r="I17" s="6">
        <f t="shared" si="19"/>
        <v>46.666666666666664</v>
      </c>
      <c r="J17" s="6">
        <f t="shared" si="20"/>
        <v>26.666666666666668</v>
      </c>
      <c r="K17" s="6">
        <f t="shared" si="21"/>
        <v>0</v>
      </c>
      <c r="L17" s="6"/>
      <c r="M17" s="6" t="s">
        <v>23</v>
      </c>
      <c r="N17" s="6">
        <f t="shared" si="22"/>
        <v>70</v>
      </c>
      <c r="O17" s="6">
        <f t="shared" si="13"/>
        <v>40</v>
      </c>
      <c r="P17" s="6">
        <f t="shared" si="13"/>
        <v>0</v>
      </c>
      <c r="Q17" s="6"/>
      <c r="R17" s="6" t="s">
        <v>23</v>
      </c>
      <c r="S17" s="6">
        <f t="shared" si="23"/>
        <v>403.33333333333331</v>
      </c>
      <c r="T17" s="6">
        <f t="shared" si="14"/>
        <v>273.33333333333337</v>
      </c>
      <c r="U17" s="6"/>
      <c r="V17" s="6"/>
      <c r="W17" s="6" t="s">
        <v>23</v>
      </c>
      <c r="X17" s="11">
        <f>EXP($E$17*S17)/(EXP($E$17*S11)+EXP($E$17*S23)+EXP($E$17*S17))</f>
        <v>0.33333333333333331</v>
      </c>
      <c r="Y17" s="11">
        <f t="shared" si="15"/>
        <v>0.33333333333333331</v>
      </c>
      <c r="Z17" s="11"/>
      <c r="AB17" s="20" t="s">
        <v>23</v>
      </c>
      <c r="AC17" s="21">
        <v>0.24</v>
      </c>
      <c r="AD17" s="21">
        <v>0.14000000000000001</v>
      </c>
      <c r="AE17" s="21">
        <v>0</v>
      </c>
      <c r="AG17" t="s">
        <v>23</v>
      </c>
      <c r="AH17" s="4">
        <f t="shared" si="25"/>
        <v>8.7111111111111087E-3</v>
      </c>
      <c r="AI17" s="4">
        <f t="shared" si="17"/>
        <v>3.7377777777777767E-2</v>
      </c>
      <c r="AJ17" s="4">
        <f t="shared" si="18"/>
        <v>0</v>
      </c>
    </row>
    <row r="18" spans="2:37" x14ac:dyDescent="0.25">
      <c r="B18" t="s">
        <v>2</v>
      </c>
      <c r="C18" s="2">
        <v>100</v>
      </c>
      <c r="D18" s="2"/>
      <c r="E18" s="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B18" s="20"/>
      <c r="AC18" s="26"/>
      <c r="AD18" s="26"/>
      <c r="AE18" s="26"/>
    </row>
    <row r="19" spans="2:37" x14ac:dyDescent="0.25">
      <c r="B19" t="s">
        <v>10</v>
      </c>
      <c r="C19" s="2">
        <v>0</v>
      </c>
      <c r="D19" s="2"/>
      <c r="E19" s="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B19" s="20"/>
      <c r="AC19" s="26"/>
      <c r="AD19" s="26"/>
      <c r="AE19" s="26"/>
    </row>
    <row r="20" spans="2:37" x14ac:dyDescent="0.25">
      <c r="H20" s="25" t="s">
        <v>16</v>
      </c>
      <c r="I20" s="6" t="s">
        <v>13</v>
      </c>
      <c r="J20" s="6" t="s">
        <v>22</v>
      </c>
      <c r="K20" s="6" t="s">
        <v>23</v>
      </c>
      <c r="L20" s="6"/>
      <c r="M20" s="25" t="s">
        <v>16</v>
      </c>
      <c r="N20" s="6" t="s">
        <v>13</v>
      </c>
      <c r="O20" s="6" t="s">
        <v>22</v>
      </c>
      <c r="P20" s="6" t="s">
        <v>23</v>
      </c>
      <c r="Q20" s="6"/>
      <c r="R20" s="25" t="s">
        <v>16</v>
      </c>
      <c r="S20" s="6" t="s">
        <v>13</v>
      </c>
      <c r="T20" s="6" t="s">
        <v>22</v>
      </c>
      <c r="U20" s="6" t="s">
        <v>23</v>
      </c>
      <c r="V20" s="6"/>
      <c r="W20" s="25" t="s">
        <v>16</v>
      </c>
      <c r="X20" s="6" t="s">
        <v>13</v>
      </c>
      <c r="Y20" s="6" t="s">
        <v>22</v>
      </c>
      <c r="Z20" s="6" t="s">
        <v>23</v>
      </c>
      <c r="AB20" s="27" t="s">
        <v>16</v>
      </c>
      <c r="AC20" s="26" t="s">
        <v>13</v>
      </c>
      <c r="AD20" s="26" t="s">
        <v>22</v>
      </c>
      <c r="AE20" s="26" t="s">
        <v>23</v>
      </c>
      <c r="AG20" s="5" t="s">
        <v>27</v>
      </c>
      <c r="AH20" t="s">
        <v>13</v>
      </c>
      <c r="AI20" t="s">
        <v>22</v>
      </c>
      <c r="AJ20" s="1" t="s">
        <v>23</v>
      </c>
    </row>
    <row r="21" spans="2:37" x14ac:dyDescent="0.25">
      <c r="H21" s="6" t="s">
        <v>13</v>
      </c>
      <c r="I21" s="6">
        <f>D9/$D$25</f>
        <v>0</v>
      </c>
      <c r="J21" s="6">
        <f t="shared" ref="J21:K23" si="26">E9/$D$25</f>
        <v>70</v>
      </c>
      <c r="K21" s="6">
        <f t="shared" si="26"/>
        <v>140</v>
      </c>
      <c r="L21" s="6"/>
      <c r="M21" s="6" t="s">
        <v>13</v>
      </c>
      <c r="N21" s="6">
        <f>D9*$C$25</f>
        <v>0</v>
      </c>
      <c r="O21" s="6">
        <f t="shared" ref="O21:P23" si="27">E9*$C$25</f>
        <v>14</v>
      </c>
      <c r="P21" s="6">
        <f t="shared" si="27"/>
        <v>28</v>
      </c>
      <c r="Q21" s="6"/>
      <c r="R21" s="6" t="s">
        <v>13</v>
      </c>
      <c r="S21" s="6">
        <f>I21*$D$17+N21+$C$19</f>
        <v>0</v>
      </c>
      <c r="T21" s="6">
        <f t="shared" ref="T21:T23" si="28">J21*$D$17+O21+$C$19</f>
        <v>364</v>
      </c>
      <c r="U21" s="6">
        <f t="shared" ref="U21:U23" si="29">K21*$D$17+P21+$C$19</f>
        <v>728</v>
      </c>
      <c r="V21" s="6"/>
      <c r="W21" s="6" t="s">
        <v>13</v>
      </c>
      <c r="X21" s="11"/>
      <c r="Y21" s="11">
        <f t="shared" ref="Y21:Y23" si="30">EXP($E$17*T21)/(EXP($E$17*T9)+EXP($E$17*T21)+EXP($E$17*T15))</f>
        <v>0.33333333333333331</v>
      </c>
      <c r="Z21" s="11">
        <f t="shared" ref="Z21:Z22" si="31">EXP($E$17*U21)/(EXP($E$17*U9)+EXP($E$17*U21)+EXP($E$17*U15))</f>
        <v>0.33333333333333331</v>
      </c>
      <c r="AB21" s="20" t="s">
        <v>13</v>
      </c>
      <c r="AC21" s="21">
        <v>0</v>
      </c>
      <c r="AD21" s="21">
        <v>0.13</v>
      </c>
      <c r="AE21" s="21">
        <v>0.02</v>
      </c>
      <c r="AG21" t="s">
        <v>13</v>
      </c>
      <c r="AH21" s="4">
        <f>(X21-AC21)^2</f>
        <v>0</v>
      </c>
      <c r="AI21" s="4">
        <f t="shared" ref="AI21:AI23" si="32">(Y21-AD21)^2</f>
        <v>4.1344444444444434E-2</v>
      </c>
      <c r="AJ21" s="4">
        <f t="shared" ref="AJ21:AJ23" si="33">(Z21-AE21)^2</f>
        <v>9.8177777777777753E-2</v>
      </c>
    </row>
    <row r="22" spans="2:37" x14ac:dyDescent="0.25">
      <c r="C22" t="s">
        <v>11</v>
      </c>
      <c r="D22" t="s">
        <v>12</v>
      </c>
      <c r="H22" s="6" t="s">
        <v>22</v>
      </c>
      <c r="I22" s="6">
        <f t="shared" ref="I22:I23" si="34">D10/$D$25</f>
        <v>70</v>
      </c>
      <c r="J22" s="6">
        <f t="shared" si="26"/>
        <v>0</v>
      </c>
      <c r="K22" s="6">
        <f t="shared" si="26"/>
        <v>80</v>
      </c>
      <c r="L22" s="6"/>
      <c r="M22" s="6" t="s">
        <v>22</v>
      </c>
      <c r="N22" s="6">
        <f t="shared" ref="N22:N23" si="35">D10*$C$25</f>
        <v>14</v>
      </c>
      <c r="O22" s="6">
        <f t="shared" si="27"/>
        <v>0</v>
      </c>
      <c r="P22" s="6">
        <f t="shared" si="27"/>
        <v>16</v>
      </c>
      <c r="Q22" s="6"/>
      <c r="R22" s="6" t="s">
        <v>22</v>
      </c>
      <c r="S22" s="6">
        <f t="shared" ref="S22:S23" si="36">I22*$D$17+N22+$C$19</f>
        <v>364</v>
      </c>
      <c r="T22" s="6">
        <f t="shared" si="28"/>
        <v>0</v>
      </c>
      <c r="U22" s="6">
        <f t="shared" si="29"/>
        <v>416</v>
      </c>
      <c r="V22" s="6"/>
      <c r="W22" s="6" t="s">
        <v>22</v>
      </c>
      <c r="X22" s="11">
        <f t="shared" ref="X22" si="37">EXP($E$17*S22)/(EXP($E$17*S10)+EXP($E$17*S22)+EXP($E$17*S16))</f>
        <v>0.33333333333333331</v>
      </c>
      <c r="Y22" s="11"/>
      <c r="Z22" s="11">
        <f t="shared" si="31"/>
        <v>0.33333333333333331</v>
      </c>
      <c r="AB22" s="20" t="s">
        <v>22</v>
      </c>
      <c r="AC22" s="21">
        <v>0.13</v>
      </c>
      <c r="AD22" s="21">
        <v>0</v>
      </c>
      <c r="AE22" s="21">
        <v>0.1</v>
      </c>
      <c r="AG22" t="s">
        <v>22</v>
      </c>
      <c r="AH22" s="4">
        <f t="shared" ref="AH22:AH23" si="38">(X22-AC22)^2</f>
        <v>4.1344444444444434E-2</v>
      </c>
      <c r="AI22" s="4">
        <f t="shared" si="32"/>
        <v>0</v>
      </c>
      <c r="AJ22" s="4">
        <f t="shared" si="33"/>
        <v>5.4444444444444434E-2</v>
      </c>
    </row>
    <row r="23" spans="2:37" x14ac:dyDescent="0.25">
      <c r="B23" t="s">
        <v>1</v>
      </c>
      <c r="C23">
        <v>0.15</v>
      </c>
      <c r="D23">
        <v>50</v>
      </c>
      <c r="H23" s="6" t="s">
        <v>23</v>
      </c>
      <c r="I23" s="6">
        <f t="shared" si="34"/>
        <v>140</v>
      </c>
      <c r="J23" s="6">
        <f t="shared" si="26"/>
        <v>80</v>
      </c>
      <c r="K23" s="6">
        <f t="shared" si="26"/>
        <v>0</v>
      </c>
      <c r="L23" s="6"/>
      <c r="M23" s="6" t="s">
        <v>23</v>
      </c>
      <c r="N23" s="6">
        <f t="shared" si="35"/>
        <v>28</v>
      </c>
      <c r="O23" s="6">
        <f t="shared" si="27"/>
        <v>16</v>
      </c>
      <c r="P23" s="6">
        <f t="shared" si="27"/>
        <v>0</v>
      </c>
      <c r="Q23" s="6"/>
      <c r="R23" s="6" t="s">
        <v>23</v>
      </c>
      <c r="S23" s="6">
        <f t="shared" si="36"/>
        <v>728</v>
      </c>
      <c r="T23" s="6">
        <f t="shared" si="28"/>
        <v>416</v>
      </c>
      <c r="U23" s="6">
        <f t="shared" si="29"/>
        <v>0</v>
      </c>
      <c r="V23" s="6"/>
      <c r="W23" s="6" t="s">
        <v>23</v>
      </c>
      <c r="X23" s="11">
        <f>EXP($E$17*S23)/(EXP($E$17*S11)+EXP($E$17*S23)+EXP($E$17*S17))</f>
        <v>0.33333333333333331</v>
      </c>
      <c r="Y23" s="11">
        <f t="shared" si="30"/>
        <v>0.33333333333333331</v>
      </c>
      <c r="Z23" s="11"/>
      <c r="AB23" s="20" t="s">
        <v>23</v>
      </c>
      <c r="AC23" s="21">
        <v>0.02</v>
      </c>
      <c r="AD23" s="21">
        <v>0.1</v>
      </c>
      <c r="AE23" s="21">
        <v>0</v>
      </c>
      <c r="AG23" t="s">
        <v>23</v>
      </c>
      <c r="AH23" s="4">
        <f t="shared" si="38"/>
        <v>9.8177777777777753E-2</v>
      </c>
      <c r="AI23" s="4">
        <f t="shared" si="32"/>
        <v>5.4444444444444434E-2</v>
      </c>
      <c r="AJ23" s="4">
        <f t="shared" si="33"/>
        <v>0</v>
      </c>
    </row>
    <row r="24" spans="2:37" x14ac:dyDescent="0.25">
      <c r="B24" t="s">
        <v>2</v>
      </c>
      <c r="C24">
        <v>0.05</v>
      </c>
      <c r="D24">
        <v>30</v>
      </c>
    </row>
    <row r="25" spans="2:37" x14ac:dyDescent="0.25">
      <c r="B25" t="s">
        <v>10</v>
      </c>
      <c r="C25">
        <v>0.02</v>
      </c>
      <c r="D25">
        <v>10</v>
      </c>
      <c r="X25">
        <f>SUM(X9,X15,X21)</f>
        <v>0</v>
      </c>
      <c r="Y25">
        <f t="shared" ref="Y25:Z25" si="39">SUM(Y9,Y15,Y21)</f>
        <v>1</v>
      </c>
      <c r="Z25">
        <f t="shared" si="39"/>
        <v>1</v>
      </c>
    </row>
    <row r="26" spans="2:37" x14ac:dyDescent="0.25">
      <c r="X26">
        <f t="shared" ref="X26:Z27" si="40">SUM(X10,X16,X22)</f>
        <v>1</v>
      </c>
      <c r="Y26">
        <f t="shared" si="40"/>
        <v>0</v>
      </c>
      <c r="Z26">
        <f t="shared" si="40"/>
        <v>1</v>
      </c>
      <c r="AG26" s="5" t="s">
        <v>8</v>
      </c>
      <c r="AH26" t="s">
        <v>13</v>
      </c>
      <c r="AI26" t="s">
        <v>22</v>
      </c>
      <c r="AJ26" s="1" t="s">
        <v>23</v>
      </c>
    </row>
    <row r="27" spans="2:37" x14ac:dyDescent="0.25">
      <c r="X27">
        <f t="shared" si="40"/>
        <v>1</v>
      </c>
      <c r="Y27">
        <f t="shared" si="40"/>
        <v>1</v>
      </c>
      <c r="Z27">
        <f t="shared" si="40"/>
        <v>0</v>
      </c>
      <c r="AG27" t="s">
        <v>13</v>
      </c>
      <c r="AH27" s="4">
        <f>SQRT(SUM(AH9,AH15,AH21)/3)</f>
        <v>0</v>
      </c>
      <c r="AI27" s="4">
        <f t="shared" ref="AI27:AJ27" si="41">SQRT(SUM(AI9,AI15,AI21)/3)</f>
        <v>0.29465610840812756</v>
      </c>
      <c r="AJ27" s="4">
        <f t="shared" si="41"/>
        <v>0.29677900494775195</v>
      </c>
    </row>
    <row r="28" spans="2:37" x14ac:dyDescent="0.25">
      <c r="AG28" t="s">
        <v>22</v>
      </c>
      <c r="AH28" s="4">
        <f t="shared" ref="AH28:AJ29" si="42">SQRT(SUM(AH10,AH16,AH22)/3)</f>
        <v>0.29465610840812756</v>
      </c>
      <c r="AI28" s="4">
        <f t="shared" si="42"/>
        <v>0</v>
      </c>
      <c r="AJ28" s="4">
        <f t="shared" si="42"/>
        <v>0.30214051182999097</v>
      </c>
    </row>
    <row r="29" spans="2:37" x14ac:dyDescent="0.25">
      <c r="AG29" t="s">
        <v>23</v>
      </c>
      <c r="AH29" s="4">
        <f t="shared" si="42"/>
        <v>0.29677900494775195</v>
      </c>
      <c r="AI29" s="4">
        <f t="shared" si="42"/>
        <v>0.30214051182999097</v>
      </c>
      <c r="AJ29" s="4">
        <f t="shared" si="42"/>
        <v>0</v>
      </c>
    </row>
    <row r="30" spans="2:37" x14ac:dyDescent="0.25">
      <c r="AK30" s="24">
        <f>SUM(AH27:AJ29)</f>
        <v>1.7871512503717408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OD</vt:lpstr>
      <vt:lpstr>3x3 OD matrix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Lóri Tavasszy - CITG - TBM</dc:creator>
  <cp:lastModifiedBy>Lóri Tavasszy - CITG - TBM</cp:lastModifiedBy>
  <dcterms:created xsi:type="dcterms:W3CDTF">2016-11-02T14:51:41Z</dcterms:created>
  <dcterms:modified xsi:type="dcterms:W3CDTF">2022-02-09T13:38:53Z</dcterms:modified>
</cp:coreProperties>
</file>