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everton.cornelio\Documents\Pessoal\KPI - Copia\Natura\"/>
    </mc:Choice>
  </mc:AlternateContent>
  <xr:revisionPtr revIDLastSave="0" documentId="13_ncr:1_{15299C86-EDAD-4419-A3CF-5631D789E3EE}" xr6:coauthVersionLast="46" xr6:coauthVersionMax="46" xr10:uidLastSave="{00000000-0000-0000-0000-000000000000}"/>
  <bookViews>
    <workbookView xWindow="28680" yWindow="-120" windowWidth="29040" windowHeight="15840" tabRatio="914" xr2:uid="{00000000-000D-0000-FFFF-FFFF00000000}"/>
  </bookViews>
  <sheets>
    <sheet name="Dashboard" sheetId="30" r:id="rId1"/>
    <sheet name="BASE_GRAFICO" sheetId="31" state="hidden" r:id="rId2"/>
    <sheet name="FAT X CB" sheetId="44" state="hidden" r:id="rId3"/>
    <sheet name="Plan1" sheetId="38" state="hidden" r:id="rId4"/>
    <sheet name="BASE_GRAFICO_2" sheetId="41" state="hidden" r:id="rId5"/>
    <sheet name="Orçado x Realizado" sheetId="37" state="hidden" r:id="rId6"/>
    <sheet name="Abertura de Safra" sheetId="36" state="hidden" r:id="rId7"/>
    <sheet name="SLA_ATENDIMENTO" sheetId="35" state="hidden" r:id="rId8"/>
  </sheets>
  <calcPr calcId="191029"/>
</workbook>
</file>

<file path=xl/calcChain.xml><?xml version="1.0" encoding="utf-8"?>
<calcChain xmlns="http://schemas.openxmlformats.org/spreadsheetml/2006/main">
  <c r="H15" i="44" l="1"/>
  <c r="F207" i="31" l="1"/>
  <c r="C207" i="31"/>
  <c r="D207" i="31" s="1"/>
  <c r="E207" i="31" s="1"/>
  <c r="B207" i="31"/>
  <c r="D181" i="31"/>
  <c r="H155" i="31"/>
  <c r="C155" i="31" s="1"/>
  <c r="C129" i="31"/>
  <c r="C103" i="31"/>
  <c r="H51" i="31"/>
  <c r="G77" i="31" s="1"/>
  <c r="E25" i="31"/>
  <c r="E51" i="31" s="1"/>
  <c r="D77" i="31" s="1"/>
  <c r="C128" i="31" l="1"/>
  <c r="D180" i="31" l="1"/>
  <c r="F206" i="31"/>
  <c r="C206" i="31"/>
  <c r="B206" i="31"/>
  <c r="D206" i="31" l="1"/>
  <c r="E206" i="31" s="1"/>
  <c r="H154" i="31"/>
  <c r="C154" i="31" s="1"/>
  <c r="C102" i="31" l="1"/>
  <c r="H50" i="31"/>
  <c r="G76" i="31" s="1"/>
  <c r="E24" i="31"/>
  <c r="E50" i="31" s="1"/>
  <c r="D76" i="31" s="1"/>
  <c r="E23" i="31"/>
  <c r="E49" i="31" s="1"/>
  <c r="E3" i="44" l="1"/>
  <c r="H3" i="44" s="1"/>
  <c r="D179" i="31" l="1"/>
  <c r="H153" i="31" l="1"/>
  <c r="C153" i="31" s="1"/>
  <c r="C127" i="31"/>
  <c r="F205" i="31" l="1"/>
  <c r="C205" i="31"/>
  <c r="B205" i="31"/>
  <c r="C101" i="31"/>
  <c r="H49" i="31"/>
  <c r="D75" i="31" s="1"/>
  <c r="G75" i="31" l="1"/>
  <c r="D205" i="31"/>
  <c r="E205" i="31" s="1"/>
  <c r="Z21" i="37"/>
  <c r="Y21" i="37"/>
  <c r="X21" i="37"/>
  <c r="W21" i="37"/>
  <c r="V21" i="37"/>
  <c r="Z20" i="37"/>
  <c r="Y20" i="37"/>
  <c r="X20" i="37"/>
  <c r="X22" i="37" s="1"/>
  <c r="W20" i="37"/>
  <c r="V20" i="37"/>
  <c r="Z22" i="37" l="1"/>
  <c r="W22" i="37"/>
  <c r="Y22" i="37"/>
  <c r="F204" i="31"/>
  <c r="C204" i="31"/>
  <c r="B204" i="31"/>
  <c r="D178" i="31"/>
  <c r="H152" i="31"/>
  <c r="C152" i="31" s="1"/>
  <c r="C126" i="31"/>
  <c r="C100" i="31"/>
  <c r="H48" i="31"/>
  <c r="G74" i="31" s="1"/>
  <c r="E22" i="31"/>
  <c r="E48" i="31" s="1"/>
  <c r="D74" i="31" s="1"/>
  <c r="D204" i="31" l="1"/>
  <c r="E204" i="31" s="1"/>
  <c r="E4" i="44"/>
  <c r="H4" i="44" s="1"/>
  <c r="E5" i="44"/>
  <c r="H5" i="44" s="1"/>
  <c r="E6" i="44"/>
  <c r="H6" i="44" s="1"/>
  <c r="E7" i="44"/>
  <c r="H7" i="44" s="1"/>
  <c r="E8" i="44"/>
  <c r="H8" i="44" s="1"/>
  <c r="E9" i="44"/>
  <c r="H9" i="44" s="1"/>
  <c r="K9" i="44"/>
  <c r="P9" i="44"/>
  <c r="E10" i="44"/>
  <c r="H10" i="44" s="1"/>
  <c r="P10" i="44"/>
  <c r="E11" i="44"/>
  <c r="H11" i="44" s="1"/>
  <c r="P11" i="44"/>
  <c r="E12" i="44"/>
  <c r="H12" i="44" s="1"/>
  <c r="E13" i="44"/>
  <c r="H13" i="44" s="1"/>
  <c r="E14" i="44"/>
  <c r="H14" i="44" s="1"/>
  <c r="D16" i="44"/>
  <c r="E16" i="44" s="1"/>
  <c r="H16" i="44" s="1"/>
  <c r="D177" i="31" l="1"/>
  <c r="V22" i="37"/>
  <c r="F203" i="31" l="1"/>
  <c r="C203" i="31"/>
  <c r="B203" i="31"/>
  <c r="H151" i="31"/>
  <c r="C151" i="31" s="1"/>
  <c r="D203" i="31" l="1"/>
  <c r="E203" i="31" s="1"/>
  <c r="C125" i="31"/>
  <c r="C99" i="31"/>
  <c r="C82" i="31"/>
  <c r="C83" i="31"/>
  <c r="C84" i="31"/>
  <c r="C85" i="31"/>
  <c r="C86" i="31"/>
  <c r="C87" i="31"/>
  <c r="C88" i="31"/>
  <c r="C89" i="31"/>
  <c r="C90" i="31"/>
  <c r="C91" i="31"/>
  <c r="C92" i="31"/>
  <c r="C93" i="31"/>
  <c r="C94" i="31"/>
  <c r="C95" i="31"/>
  <c r="C96" i="31"/>
  <c r="C97" i="31"/>
  <c r="C98" i="31"/>
  <c r="C81" i="31"/>
  <c r="C80" i="31"/>
  <c r="H47" i="31"/>
  <c r="G73" i="31" s="1"/>
  <c r="E21" i="31"/>
  <c r="E47" i="31" s="1"/>
  <c r="D73" i="31" s="1"/>
  <c r="D176" i="31" l="1"/>
  <c r="U21" i="37" l="1"/>
  <c r="U20" i="37"/>
  <c r="T21" i="37"/>
  <c r="T20" i="37"/>
  <c r="S21" i="37"/>
  <c r="S20" i="37"/>
  <c r="AA15" i="37"/>
  <c r="AA16" i="37"/>
  <c r="U22" i="37" l="1"/>
  <c r="F202" i="31" l="1"/>
  <c r="C202" i="31"/>
  <c r="B202" i="31"/>
  <c r="H150" i="31"/>
  <c r="C150" i="31" s="1"/>
  <c r="C124" i="31"/>
  <c r="D202" i="31" l="1"/>
  <c r="E202" i="31" s="1"/>
  <c r="G72" i="31"/>
  <c r="E20" i="31"/>
  <c r="E46" i="31" s="1"/>
  <c r="D72" i="31" s="1"/>
  <c r="C27" i="37" l="1"/>
  <c r="F201" i="31" l="1"/>
  <c r="C201" i="31"/>
  <c r="B201" i="31"/>
  <c r="D175" i="31"/>
  <c r="T22" i="37"/>
  <c r="D201" i="31" l="1"/>
  <c r="E201" i="31" s="1"/>
  <c r="C123" i="31"/>
  <c r="H149" i="31" l="1"/>
  <c r="C149" i="31" s="1"/>
  <c r="AH29" i="30"/>
  <c r="AH28" i="30"/>
  <c r="AH23" i="30"/>
  <c r="AH22" i="30"/>
  <c r="AH17" i="30"/>
  <c r="AH16" i="30"/>
  <c r="H45" i="31" l="1"/>
  <c r="G71" i="31" s="1"/>
  <c r="E19" i="31"/>
  <c r="E45" i="31" l="1"/>
  <c r="D71" i="31" s="1"/>
  <c r="AH11" i="30"/>
  <c r="S22" i="37"/>
  <c r="F200" i="31" l="1"/>
  <c r="F199" i="31"/>
  <c r="C200" i="31"/>
  <c r="B200" i="31"/>
  <c r="D174" i="31"/>
  <c r="H148" i="31"/>
  <c r="C148" i="31" s="1"/>
  <c r="C122" i="31"/>
  <c r="D200" i="31" l="1"/>
  <c r="E200" i="31" s="1"/>
  <c r="H44" i="31"/>
  <c r="G70" i="31" s="1"/>
  <c r="E18" i="31"/>
  <c r="E44" i="31" l="1"/>
  <c r="D70" i="31" s="1"/>
  <c r="AH10" i="30"/>
  <c r="C199" i="31"/>
  <c r="B199" i="31"/>
  <c r="D199" i="31" l="1"/>
  <c r="E199" i="31" s="1"/>
  <c r="D173" i="31"/>
  <c r="R21" i="37"/>
  <c r="R20" i="37"/>
  <c r="R22" i="37" s="1"/>
  <c r="C121" i="31"/>
  <c r="H147" i="31" l="1"/>
  <c r="C147" i="31" s="1"/>
  <c r="G69" i="31"/>
  <c r="H43" i="31"/>
  <c r="E43" i="31" s="1"/>
  <c r="D69" i="31" s="1"/>
  <c r="E17" i="31"/>
  <c r="Q21" i="37" l="1"/>
  <c r="Q20" i="37"/>
  <c r="Q22" i="37" s="1"/>
  <c r="D172" i="31"/>
  <c r="H146" i="31"/>
  <c r="C146" i="31" s="1"/>
  <c r="C120" i="31"/>
  <c r="F198" i="31"/>
  <c r="F197" i="31"/>
  <c r="F196" i="31"/>
  <c r="C198" i="31"/>
  <c r="C197" i="31"/>
  <c r="C196" i="31"/>
  <c r="C195" i="31"/>
  <c r="C194" i="31"/>
  <c r="B198" i="31"/>
  <c r="B197" i="31"/>
  <c r="B196" i="31"/>
  <c r="B195" i="31"/>
  <c r="B194" i="31"/>
  <c r="B193" i="31"/>
  <c r="B192" i="31"/>
  <c r="B191" i="31"/>
  <c r="B190" i="31"/>
  <c r="B189" i="31"/>
  <c r="B188" i="31"/>
  <c r="B187" i="31"/>
  <c r="B186" i="31"/>
  <c r="B185" i="31"/>
  <c r="B184" i="31"/>
  <c r="D198" i="31" l="1"/>
  <c r="E198" i="31" s="1"/>
  <c r="G68" i="31"/>
  <c r="D68" i="31" s="1"/>
  <c r="G67" i="31"/>
  <c r="G66" i="31"/>
  <c r="H42" i="31"/>
  <c r="E42" i="31" s="1"/>
  <c r="E16" i="31" l="1"/>
  <c r="H145" i="31" l="1"/>
  <c r="C145" i="31" s="1"/>
  <c r="H144" i="31"/>
  <c r="C144" i="31" s="1"/>
  <c r="P21" i="37" l="1"/>
  <c r="O21" i="37"/>
  <c r="P20" i="37"/>
  <c r="P22" i="37" s="1"/>
  <c r="O20" i="37" l="1"/>
  <c r="O22" i="37" s="1"/>
  <c r="D197" i="31" l="1"/>
  <c r="E197" i="31" s="1"/>
  <c r="D196" i="31"/>
  <c r="E196" i="31" s="1"/>
  <c r="D171" i="31"/>
  <c r="D170" i="31"/>
  <c r="C119" i="31"/>
  <c r="C118" i="31"/>
  <c r="E15" i="31"/>
  <c r="E14" i="31"/>
  <c r="E41" i="31"/>
  <c r="E40" i="31"/>
  <c r="G37" i="41" l="1"/>
  <c r="G36" i="41"/>
  <c r="I111" i="41" l="1"/>
  <c r="I113" i="41" s="1"/>
  <c r="K35" i="41"/>
  <c r="I33" i="41"/>
  <c r="G30" i="41"/>
  <c r="V17" i="41"/>
  <c r="U17" i="41"/>
  <c r="H33" i="41"/>
  <c r="H143" i="41"/>
  <c r="D143" i="41"/>
  <c r="E143" i="41" s="1"/>
  <c r="H142" i="41"/>
  <c r="D142" i="41"/>
  <c r="E142" i="41" s="1"/>
  <c r="H141" i="41"/>
  <c r="C141" i="41"/>
  <c r="D141" i="41" s="1"/>
  <c r="E141" i="41" s="1"/>
  <c r="B141" i="41"/>
  <c r="H140" i="41"/>
  <c r="C140" i="41"/>
  <c r="B140" i="41"/>
  <c r="H139" i="41"/>
  <c r="C139" i="41"/>
  <c r="B139" i="41"/>
  <c r="H138" i="41"/>
  <c r="C138" i="41"/>
  <c r="B138" i="41"/>
  <c r="H137" i="41"/>
  <c r="C137" i="41"/>
  <c r="B137" i="41"/>
  <c r="H136" i="41"/>
  <c r="C136" i="41"/>
  <c r="D136" i="41" s="1"/>
  <c r="E136" i="41" s="1"/>
  <c r="B136" i="41"/>
  <c r="H135" i="41"/>
  <c r="C135" i="41"/>
  <c r="B135" i="41"/>
  <c r="H134" i="41"/>
  <c r="C134" i="41"/>
  <c r="B134" i="41"/>
  <c r="H133" i="41"/>
  <c r="C133" i="41"/>
  <c r="B133" i="41"/>
  <c r="H132" i="41"/>
  <c r="C132" i="41"/>
  <c r="B132" i="41"/>
  <c r="E128" i="41"/>
  <c r="C128" i="41" s="1"/>
  <c r="E127" i="41"/>
  <c r="C127" i="41" s="1"/>
  <c r="C126" i="41"/>
  <c r="C125" i="41"/>
  <c r="C124" i="41"/>
  <c r="C123" i="41"/>
  <c r="C122" i="41"/>
  <c r="D119" i="41"/>
  <c r="D118" i="41"/>
  <c r="D117" i="41"/>
  <c r="D116" i="41"/>
  <c r="D115" i="41"/>
  <c r="D114" i="41"/>
  <c r="D113" i="41"/>
  <c r="D112" i="41"/>
  <c r="D111" i="41"/>
  <c r="D110" i="41"/>
  <c r="D109" i="41"/>
  <c r="D108" i="41"/>
  <c r="P105" i="41"/>
  <c r="C105" i="41" s="1"/>
  <c r="P104" i="41"/>
  <c r="C104" i="41" s="1"/>
  <c r="P103" i="41"/>
  <c r="C103" i="41" s="1"/>
  <c r="P102" i="41"/>
  <c r="C102" i="41" s="1"/>
  <c r="P101" i="41"/>
  <c r="C101" i="41" s="1"/>
  <c r="P100" i="41"/>
  <c r="C100" i="41"/>
  <c r="P99" i="41"/>
  <c r="C99" i="41" s="1"/>
  <c r="P98" i="41"/>
  <c r="C98" i="41" s="1"/>
  <c r="C90" i="41"/>
  <c r="C89" i="41"/>
  <c r="C88" i="41"/>
  <c r="C87" i="41"/>
  <c r="C86" i="41"/>
  <c r="C85" i="41"/>
  <c r="C84" i="41"/>
  <c r="C83" i="41"/>
  <c r="C82" i="41"/>
  <c r="C81" i="41"/>
  <c r="C80" i="41"/>
  <c r="C79" i="41"/>
  <c r="D75" i="41"/>
  <c r="D74" i="41"/>
  <c r="D73" i="41"/>
  <c r="D72" i="41"/>
  <c r="D71" i="41"/>
  <c r="D70" i="41"/>
  <c r="D69" i="41"/>
  <c r="D68" i="41"/>
  <c r="D65" i="41"/>
  <c r="D64" i="41"/>
  <c r="D63" i="41"/>
  <c r="D62" i="41"/>
  <c r="D61" i="41"/>
  <c r="D60" i="41"/>
  <c r="D59" i="41"/>
  <c r="D58" i="41"/>
  <c r="C52" i="41"/>
  <c r="C51" i="41"/>
  <c r="C50" i="41"/>
  <c r="C49" i="41"/>
  <c r="C48" i="41"/>
  <c r="C47" i="41"/>
  <c r="I31" i="41" s="1"/>
  <c r="C46" i="41"/>
  <c r="C45" i="41"/>
  <c r="C44" i="41"/>
  <c r="I30" i="41" s="1"/>
  <c r="P41" i="41"/>
  <c r="D41" i="41" s="1"/>
  <c r="P40" i="41"/>
  <c r="D40" i="41" s="1"/>
  <c r="P39" i="41"/>
  <c r="D39" i="41" s="1"/>
  <c r="C37" i="41"/>
  <c r="P36" i="41"/>
  <c r="D36" i="41" s="1"/>
  <c r="C36" i="41"/>
  <c r="P35" i="41"/>
  <c r="D35" i="41" s="1"/>
  <c r="C35" i="41"/>
  <c r="C34" i="41"/>
  <c r="D33" i="41"/>
  <c r="C33" i="41"/>
  <c r="D32" i="41"/>
  <c r="AC31" i="41"/>
  <c r="AC32" i="41" s="1"/>
  <c r="D31" i="41"/>
  <c r="C31" i="41"/>
  <c r="D30" i="41"/>
  <c r="C30" i="41"/>
  <c r="P27" i="41"/>
  <c r="E27" i="41" s="1"/>
  <c r="P26" i="41"/>
  <c r="E26" i="41"/>
  <c r="P25" i="41"/>
  <c r="E25" i="41" s="1"/>
  <c r="V16" i="41" s="1"/>
  <c r="P24" i="41"/>
  <c r="P38" i="41" s="1"/>
  <c r="D38" i="41" s="1"/>
  <c r="E24" i="41"/>
  <c r="P23" i="41"/>
  <c r="P37" i="41" s="1"/>
  <c r="D37" i="41" s="1"/>
  <c r="E23" i="41"/>
  <c r="E22" i="41"/>
  <c r="E21" i="41"/>
  <c r="E20" i="41"/>
  <c r="E19" i="41"/>
  <c r="E18" i="41"/>
  <c r="T17" i="41"/>
  <c r="S17" i="41"/>
  <c r="E17" i="41"/>
  <c r="E16" i="41"/>
  <c r="E13" i="41"/>
  <c r="E12" i="41"/>
  <c r="E11" i="41"/>
  <c r="E10" i="41"/>
  <c r="E9" i="41"/>
  <c r="E8" i="41"/>
  <c r="E7" i="41"/>
  <c r="E6" i="41"/>
  <c r="E5" i="41"/>
  <c r="E4" i="41"/>
  <c r="E3" i="41"/>
  <c r="E2" i="41"/>
  <c r="H31" i="41" l="1"/>
  <c r="I32" i="41"/>
  <c r="L31" i="41"/>
  <c r="K31" i="41" s="1"/>
  <c r="M30" i="41"/>
  <c r="H32" i="41"/>
  <c r="H30" i="41"/>
  <c r="J30" i="41" s="1"/>
  <c r="D134" i="41"/>
  <c r="E134" i="41" s="1"/>
  <c r="D137" i="41"/>
  <c r="E137" i="41" s="1"/>
  <c r="L33" i="41"/>
  <c r="K33" i="41" s="1"/>
  <c r="G32" i="41"/>
  <c r="M32" i="41" s="1"/>
  <c r="S16" i="41"/>
  <c r="D133" i="41"/>
  <c r="E133" i="41" s="1"/>
  <c r="G33" i="41"/>
  <c r="J33" i="41" s="1"/>
  <c r="G31" i="41"/>
  <c r="J31" i="41" s="1"/>
  <c r="D135" i="41"/>
  <c r="E135" i="41" s="1"/>
  <c r="D140" i="41"/>
  <c r="E140" i="41" s="1"/>
  <c r="T16" i="41"/>
  <c r="D139" i="41"/>
  <c r="E139" i="41" s="1"/>
  <c r="U16" i="41"/>
  <c r="D132" i="41"/>
  <c r="E132" i="41" s="1"/>
  <c r="D138" i="41"/>
  <c r="E138" i="41" s="1"/>
  <c r="D169" i="31"/>
  <c r="J32" i="41" l="1"/>
  <c r="L30" i="41"/>
  <c r="K30" i="41" s="1"/>
  <c r="L32" i="41"/>
  <c r="K32" i="41" s="1"/>
  <c r="M33" i="41"/>
  <c r="M31" i="41"/>
  <c r="F195" i="31"/>
  <c r="F194" i="31"/>
  <c r="D195" i="31"/>
  <c r="E195" i="31" s="1"/>
  <c r="H143" i="31"/>
  <c r="C143" i="31" s="1"/>
  <c r="C117" i="31"/>
  <c r="G65" i="31"/>
  <c r="D65" i="31" s="1"/>
  <c r="H39" i="31"/>
  <c r="E39" i="31" s="1"/>
  <c r="E13" i="31"/>
  <c r="AG29" i="30" l="1"/>
  <c r="AG23" i="30"/>
  <c r="AG17" i="30"/>
  <c r="AG28" i="30"/>
  <c r="AG22" i="30"/>
  <c r="AG16" i="30"/>
  <c r="D194" i="31" l="1"/>
  <c r="E194" i="31" s="1"/>
  <c r="D168" i="31"/>
  <c r="C116" i="31"/>
  <c r="H142" i="31"/>
  <c r="C142" i="31" s="1"/>
  <c r="G64" i="31" l="1"/>
  <c r="D64" i="31" s="1"/>
  <c r="H38" i="31"/>
  <c r="E38" i="31" s="1"/>
  <c r="E12" i="31"/>
  <c r="D167" i="31" l="1"/>
  <c r="C193" i="31" l="1"/>
  <c r="AH12" i="30" l="1"/>
  <c r="AI12" i="30" s="1"/>
  <c r="L21" i="37" l="1"/>
  <c r="G63" i="31" l="1"/>
  <c r="H37" i="31"/>
  <c r="F193" i="31"/>
  <c r="AH30" i="30" l="1"/>
  <c r="AI30" i="30" s="1"/>
  <c r="D193" i="31" l="1"/>
  <c r="E193" i="31" s="1"/>
  <c r="C115" i="31"/>
  <c r="H141" i="31"/>
  <c r="C141" i="31" s="1"/>
  <c r="D63" i="31"/>
  <c r="E37" i="31"/>
  <c r="E11" i="31" l="1"/>
  <c r="AH24" i="30" l="1"/>
  <c r="AH18" i="30"/>
  <c r="H3" i="38" l="1"/>
  <c r="H5" i="38"/>
  <c r="H4" i="38"/>
  <c r="G5" i="38"/>
  <c r="G4" i="38"/>
  <c r="G3" i="38"/>
  <c r="D166" i="31" l="1"/>
  <c r="AA2" i="37" l="1"/>
  <c r="G5" i="37"/>
  <c r="H9" i="37" s="1"/>
  <c r="H5" i="37" s="1"/>
  <c r="G9" i="37"/>
  <c r="D20" i="37"/>
  <c r="E20" i="37"/>
  <c r="F20" i="37"/>
  <c r="G20" i="37"/>
  <c r="H20" i="37"/>
  <c r="H22" i="37" s="1"/>
  <c r="I20" i="37"/>
  <c r="J20" i="37"/>
  <c r="K20" i="37"/>
  <c r="L20" i="37"/>
  <c r="L22" i="37" s="1"/>
  <c r="AA24" i="37" s="1"/>
  <c r="M20" i="37"/>
  <c r="N20" i="37"/>
  <c r="AA20" i="37"/>
  <c r="C21" i="37"/>
  <c r="F45" i="37" s="1"/>
  <c r="D21" i="37"/>
  <c r="E21" i="37"/>
  <c r="F21" i="37"/>
  <c r="G21" i="37"/>
  <c r="H21" i="37"/>
  <c r="I21" i="37"/>
  <c r="J21" i="37"/>
  <c r="K21" i="37"/>
  <c r="M21" i="37"/>
  <c r="M22" i="37" s="1"/>
  <c r="N21" i="37"/>
  <c r="N22" i="37" s="1"/>
  <c r="K22" i="37" l="1"/>
  <c r="J22" i="37"/>
  <c r="G22" i="37"/>
  <c r="I22" i="37"/>
  <c r="F44" i="37"/>
  <c r="G44" i="37" s="1"/>
  <c r="G45" i="37" s="1"/>
  <c r="AA21" i="37"/>
  <c r="AC15" i="37"/>
  <c r="I9" i="37"/>
  <c r="I5" i="37" s="1"/>
  <c r="J9" i="37" l="1"/>
  <c r="J5" i="37" l="1"/>
  <c r="K9" i="37" l="1"/>
  <c r="K5" i="37" l="1"/>
  <c r="L9" i="37" l="1"/>
  <c r="L5" i="37" s="1"/>
  <c r="M9" i="37" l="1"/>
  <c r="M5" i="37" s="1"/>
  <c r="N9" i="37" l="1"/>
  <c r="AA9" i="37" s="1"/>
  <c r="N5" i="37" l="1"/>
  <c r="AA5" i="37" s="1"/>
  <c r="F192" i="31"/>
  <c r="C192" i="31"/>
  <c r="AI24" i="30"/>
  <c r="AI18" i="30"/>
  <c r="H140" i="31"/>
  <c r="C140" i="31" s="1"/>
  <c r="C114" i="31"/>
  <c r="D192" i="31" l="1"/>
  <c r="E192" i="31" s="1"/>
  <c r="H36" i="31"/>
  <c r="E36" i="31" s="1"/>
  <c r="E10" i="31"/>
  <c r="G62" i="31" l="1"/>
  <c r="D62" i="31" s="1"/>
  <c r="D165" i="31"/>
  <c r="D164" i="31"/>
  <c r="F184" i="31" l="1"/>
  <c r="F185" i="31"/>
  <c r="F186" i="31"/>
  <c r="F187" i="31"/>
  <c r="F188" i="31"/>
  <c r="F189" i="31"/>
  <c r="F190" i="31"/>
  <c r="F191" i="31"/>
  <c r="C191" i="31"/>
  <c r="D191" i="31" l="1"/>
  <c r="E191" i="31" s="1"/>
  <c r="H139" i="31"/>
  <c r="C139" i="31" s="1"/>
  <c r="C113" i="31"/>
  <c r="H35" i="31"/>
  <c r="G61" i="31" s="1"/>
  <c r="D61" i="31" s="1"/>
  <c r="E9" i="31"/>
  <c r="E8" i="31"/>
  <c r="E35" i="31" l="1"/>
  <c r="T55" i="31"/>
  <c r="T56" i="31" s="1"/>
  <c r="E34" i="31"/>
  <c r="E33" i="31"/>
  <c r="E32" i="31"/>
  <c r="E31" i="31"/>
  <c r="E30" i="31"/>
  <c r="E29" i="31"/>
  <c r="E28" i="31"/>
  <c r="C190" i="31" l="1"/>
  <c r="C189" i="31"/>
  <c r="C188" i="31"/>
  <c r="C187" i="31"/>
  <c r="C186" i="31"/>
  <c r="C185" i="31"/>
  <c r="C184" i="31"/>
  <c r="D190" i="31" l="1"/>
  <c r="E190" i="31" s="1"/>
  <c r="D189" i="31"/>
  <c r="E189" i="31" s="1"/>
  <c r="H137" i="31"/>
  <c r="C137" i="31" s="1"/>
  <c r="C111" i="31"/>
  <c r="G59" i="31" l="1"/>
  <c r="D59" i="31" s="1"/>
  <c r="E7" i="31" l="1"/>
  <c r="D163" i="31"/>
  <c r="H138" i="31" l="1"/>
  <c r="C138" i="31" s="1"/>
  <c r="G60" i="31" l="1"/>
  <c r="D188" i="31" l="1"/>
  <c r="E188" i="31" s="1"/>
  <c r="D187" i="31"/>
  <c r="E187" i="31" s="1"/>
  <c r="D186" i="31"/>
  <c r="E186" i="31" s="1"/>
  <c r="D185" i="31"/>
  <c r="E185" i="31" s="1"/>
  <c r="D184" i="31"/>
  <c r="E184" i="31" s="1"/>
  <c r="C112" i="31" l="1"/>
  <c r="D162" i="31" l="1"/>
  <c r="D161" i="31"/>
  <c r="D158" i="31"/>
  <c r="D159" i="31"/>
  <c r="D160" i="31"/>
  <c r="S7" i="35"/>
  <c r="S12" i="35" s="1"/>
  <c r="S11" i="35" l="1"/>
  <c r="E6" i="31" l="1"/>
  <c r="H136" i="31" l="1"/>
  <c r="C136" i="31" s="1"/>
  <c r="C110" i="31"/>
  <c r="T7" i="35" l="1"/>
  <c r="T12" i="35" s="1"/>
  <c r="R7" i="35"/>
  <c r="Q7" i="35"/>
  <c r="T11" i="35" l="1"/>
  <c r="D54" i="31" l="1"/>
  <c r="D55" i="31"/>
  <c r="D56" i="31"/>
  <c r="D57" i="31"/>
  <c r="D60" i="31"/>
  <c r="E4" i="31"/>
  <c r="E5" i="31"/>
  <c r="C109" i="31" l="1"/>
  <c r="R11" i="35" l="1"/>
  <c r="R12" i="35"/>
  <c r="C108" i="31" l="1"/>
  <c r="Q12" i="35" l="1"/>
  <c r="Q11" i="35"/>
  <c r="E3" i="31" l="1"/>
  <c r="E2" i="31"/>
  <c r="O7" i="35" l="1"/>
  <c r="D2" i="35" l="1"/>
  <c r="D3" i="35"/>
  <c r="D4" i="35"/>
  <c r="D5" i="35"/>
  <c r="D6" i="35"/>
  <c r="D7" i="35"/>
  <c r="K7" i="35"/>
  <c r="K11" i="35" s="1"/>
  <c r="L7" i="35"/>
  <c r="L12" i="35" s="1"/>
  <c r="M7" i="35"/>
  <c r="M11" i="35" s="1"/>
  <c r="N7" i="35"/>
  <c r="N11" i="35" s="1"/>
  <c r="O12" i="35"/>
  <c r="P7" i="35"/>
  <c r="P12" i="35" s="1"/>
  <c r="D8" i="35"/>
  <c r="D9" i="35"/>
  <c r="D10" i="35"/>
  <c r="D11" i="35"/>
  <c r="O11" i="35"/>
  <c r="D12" i="35"/>
  <c r="K12" i="35"/>
  <c r="M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51" i="35"/>
  <c r="D52" i="35"/>
  <c r="D53" i="35"/>
  <c r="D54" i="35"/>
  <c r="D55" i="35"/>
  <c r="D56" i="35"/>
  <c r="D57" i="35"/>
  <c r="D58" i="35"/>
  <c r="D59" i="35"/>
  <c r="D60" i="35"/>
  <c r="D61" i="35"/>
  <c r="D62" i="35"/>
  <c r="D63" i="35"/>
  <c r="D64" i="35"/>
  <c r="D65" i="35"/>
  <c r="D66" i="35"/>
  <c r="D67" i="35"/>
  <c r="D68" i="35"/>
  <c r="D69" i="35"/>
  <c r="D70" i="35"/>
  <c r="D71" i="35"/>
  <c r="D72" i="35"/>
  <c r="D73" i="35"/>
  <c r="D74" i="35"/>
  <c r="D75" i="35"/>
  <c r="D76" i="35"/>
  <c r="D77" i="35"/>
  <c r="D78" i="35"/>
  <c r="D79" i="35"/>
  <c r="D80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6" i="35"/>
  <c r="D97" i="35"/>
  <c r="D98" i="35"/>
  <c r="D99" i="35"/>
  <c r="D100" i="35"/>
  <c r="D101" i="35"/>
  <c r="D102" i="35"/>
  <c r="D103" i="35"/>
  <c r="D104" i="35"/>
  <c r="D105" i="35"/>
  <c r="D106" i="35"/>
  <c r="D107" i="35"/>
  <c r="D108" i="35"/>
  <c r="D109" i="35"/>
  <c r="D110" i="35"/>
  <c r="D111" i="35"/>
  <c r="D112" i="35"/>
  <c r="D113" i="35"/>
  <c r="D114" i="35"/>
  <c r="D115" i="35"/>
  <c r="D116" i="35"/>
  <c r="D117" i="35"/>
  <c r="D118" i="35"/>
  <c r="D119" i="35"/>
  <c r="D120" i="35"/>
  <c r="D121" i="35"/>
  <c r="D122" i="35"/>
  <c r="D123" i="35"/>
  <c r="D124" i="35"/>
  <c r="D125" i="35"/>
  <c r="D126" i="35"/>
  <c r="D127" i="35"/>
  <c r="D128" i="35"/>
  <c r="D129" i="35"/>
  <c r="D130" i="35"/>
  <c r="D131" i="35"/>
  <c r="D132" i="35"/>
  <c r="D133" i="35"/>
  <c r="D134" i="35"/>
  <c r="D135" i="35"/>
  <c r="D136" i="35"/>
  <c r="D137" i="35"/>
  <c r="D138" i="35"/>
  <c r="D139" i="35"/>
  <c r="D140" i="35"/>
  <c r="D141" i="35"/>
  <c r="D142" i="35"/>
  <c r="D143" i="35"/>
  <c r="D144" i="35"/>
  <c r="D145" i="35"/>
  <c r="D146" i="35"/>
  <c r="D147" i="35"/>
  <c r="D148" i="35"/>
  <c r="D149" i="35"/>
  <c r="D150" i="35"/>
  <c r="D151" i="35"/>
  <c r="D152" i="35"/>
  <c r="D153" i="35"/>
  <c r="D154" i="35"/>
  <c r="D155" i="35"/>
  <c r="D156" i="35"/>
  <c r="D157" i="35"/>
  <c r="D158" i="35"/>
  <c r="D159" i="35"/>
  <c r="D160" i="35"/>
  <c r="D161" i="35"/>
  <c r="D162" i="35"/>
  <c r="D163" i="35"/>
  <c r="D164" i="35"/>
  <c r="D165" i="35"/>
  <c r="D166" i="35"/>
  <c r="D167" i="35"/>
  <c r="D168" i="35"/>
  <c r="D169" i="35"/>
  <c r="D170" i="35"/>
  <c r="D171" i="35"/>
  <c r="D172" i="35"/>
  <c r="D173" i="35"/>
  <c r="D174" i="35"/>
  <c r="D175" i="35"/>
  <c r="D176" i="35"/>
  <c r="D177" i="35"/>
  <c r="D178" i="35"/>
  <c r="D179" i="35"/>
  <c r="D180" i="35"/>
  <c r="D181" i="35"/>
  <c r="D182" i="35"/>
  <c r="D183" i="35"/>
  <c r="D184" i="35"/>
  <c r="D185" i="35"/>
  <c r="D186" i="35"/>
  <c r="D187" i="35"/>
  <c r="D188" i="35"/>
  <c r="D189" i="35"/>
  <c r="D190" i="35"/>
  <c r="D191" i="35"/>
  <c r="D192" i="35"/>
  <c r="D193" i="35"/>
  <c r="D194" i="35"/>
  <c r="D195" i="35"/>
  <c r="D196" i="35"/>
  <c r="D197" i="35"/>
  <c r="D198" i="35"/>
  <c r="D199" i="35"/>
  <c r="D200" i="35"/>
  <c r="D201" i="35"/>
  <c r="D202" i="35"/>
  <c r="D203" i="35"/>
  <c r="D204" i="35"/>
  <c r="D205" i="35"/>
  <c r="D206" i="35"/>
  <c r="D207" i="35"/>
  <c r="D208" i="35"/>
  <c r="D209" i="35"/>
  <c r="D210" i="35"/>
  <c r="D211" i="35"/>
  <c r="D212" i="35"/>
  <c r="D213" i="35"/>
  <c r="D214" i="35"/>
  <c r="D215" i="35"/>
  <c r="D216" i="35"/>
  <c r="D217" i="35"/>
  <c r="D218" i="35"/>
  <c r="D219" i="35"/>
  <c r="D220" i="35"/>
  <c r="D221" i="35"/>
  <c r="D222" i="35"/>
  <c r="D223" i="35"/>
  <c r="D224" i="35"/>
  <c r="D225" i="35"/>
  <c r="D226" i="35"/>
  <c r="D227" i="35"/>
  <c r="D228" i="35"/>
  <c r="D229" i="35"/>
  <c r="D230" i="35"/>
  <c r="D231" i="35"/>
  <c r="D232" i="35"/>
  <c r="D233" i="35"/>
  <c r="D234" i="35"/>
  <c r="D235" i="35"/>
  <c r="D236" i="35"/>
  <c r="D237" i="35"/>
  <c r="D238" i="35"/>
  <c r="D239" i="35"/>
  <c r="D240" i="35"/>
  <c r="D241" i="35"/>
  <c r="D242" i="35"/>
  <c r="D243" i="35"/>
  <c r="D244" i="35"/>
  <c r="D245" i="35"/>
  <c r="D246" i="35"/>
  <c r="D247" i="35"/>
  <c r="D248" i="35"/>
  <c r="D249" i="35"/>
  <c r="D250" i="35"/>
  <c r="D251" i="35"/>
  <c r="N12" i="35" l="1"/>
  <c r="P11" i="35"/>
  <c r="L11" i="35"/>
  <c r="C106" i="31" l="1"/>
  <c r="C107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Everton Douglas Cornelio</author>
  </authors>
  <commentList>
    <comment ref="H137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 xml:space="preserve">Conforme instrução da controladoria (Rodrigo) a taxa de participação na troca subiu de 0.7 para 0.75 já aplicada em Junho de 2018.
Everton 04/07/2018.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38" authorId="0" shapeId="0" xr:uid="{00000000-0006-0000-0200-000002000000}">
      <text>
        <r>
          <rPr>
            <b/>
            <sz val="9"/>
            <color indexed="81"/>
            <rFont val="Segoe UI"/>
            <family val="2"/>
          </rPr>
          <t xml:space="preserve">Conforme instrução da controladoria (Rodrigo) a taxa de participação na troca subiu de 0.7 para 0.75 já aplicada em Junho de 2018.
Everton 04/07/2018. 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Everton Douglas Cornelio</author>
  </authors>
  <commentList>
    <comment ref="P99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 xml:space="preserve">Conforme instrução da controladoria (Rodrigo) a taxa de participação na troca subiu de 0.7 para 0.75 já aplicada em Junho de 2018.
Everton 04/07/2018.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P100" authorId="0" shapeId="0" xr:uid="{00000000-0006-0000-0400-000002000000}">
      <text>
        <r>
          <rPr>
            <b/>
            <sz val="9"/>
            <color indexed="81"/>
            <rFont val="Segoe UI"/>
            <family val="2"/>
          </rPr>
          <t xml:space="preserve">Conforme instrução da controladoria (Rodrigo) a taxa de participação na troca subiu de 0.7 para 0.75 já aplicada em Junho de 2018.
Everton 04/07/2018. 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<sst xmlns="http://schemas.openxmlformats.org/spreadsheetml/2006/main" count="1078" uniqueCount="172">
  <si>
    <t>TOTAL</t>
  </si>
  <si>
    <t>&lt;&gt; POS</t>
  </si>
  <si>
    <t>= POS</t>
  </si>
  <si>
    <t>JAN'18</t>
  </si>
  <si>
    <t>FEV'18</t>
  </si>
  <si>
    <t>RECLAMAÇÕES 157</t>
  </si>
  <si>
    <t>FRAUDE X TROCA</t>
  </si>
  <si>
    <t>FRD</t>
  </si>
  <si>
    <t>TROCA</t>
  </si>
  <si>
    <t>FRAUDE SOBRE RECEITA</t>
  </si>
  <si>
    <t>%</t>
  </si>
  <si>
    <t>TICKET MÉDIO</t>
  </si>
  <si>
    <t>Aging</t>
  </si>
  <si>
    <t>Ticket Médio</t>
  </si>
  <si>
    <t>Jan</t>
  </si>
  <si>
    <t>Fev</t>
  </si>
  <si>
    <t>Mar</t>
  </si>
  <si>
    <t>Abr</t>
  </si>
  <si>
    <t>Set</t>
  </si>
  <si>
    <t>Out</t>
  </si>
  <si>
    <t>Nov</t>
  </si>
  <si>
    <t>Dez</t>
  </si>
  <si>
    <t>META</t>
  </si>
  <si>
    <t>Total</t>
  </si>
  <si>
    <t>R$</t>
  </si>
  <si>
    <t>Qtde. Pontos</t>
  </si>
  <si>
    <t>Set'17</t>
  </si>
  <si>
    <t>Out'17</t>
  </si>
  <si>
    <t>Nov'17</t>
  </si>
  <si>
    <t>Dez'17</t>
  </si>
  <si>
    <t>Jan'18</t>
  </si>
  <si>
    <t>Fev'18</t>
  </si>
  <si>
    <t>Dentro SLA</t>
  </si>
  <si>
    <t>Fora SLA</t>
  </si>
  <si>
    <t>Alexandre Lacerda</t>
  </si>
  <si>
    <t>Leandro Raul</t>
  </si>
  <si>
    <t>Everton Douglas Cornelio</t>
  </si>
  <si>
    <t>thiago.oliveira@dotz.com.br</t>
  </si>
  <si>
    <t>USR_ATENDIMENTO</t>
  </si>
  <si>
    <t>DATA ATENDIMENTO</t>
  </si>
  <si>
    <t>DATA CRIAÇÃO</t>
  </si>
  <si>
    <t>REC DESCONHECE TROCA</t>
  </si>
  <si>
    <t>TROCAS</t>
  </si>
  <si>
    <t>Trocas</t>
  </si>
  <si>
    <t>Reclamações</t>
  </si>
  <si>
    <t>MAR'18</t>
  </si>
  <si>
    <t>Mar'18</t>
  </si>
  <si>
    <t>ABR'18</t>
  </si>
  <si>
    <t>Abr'18</t>
  </si>
  <si>
    <t>Pontos Pagos FRD</t>
  </si>
  <si>
    <t>MAIO'18</t>
  </si>
  <si>
    <t xml:space="preserve"> </t>
  </si>
  <si>
    <t>BLOQUEIO ERRO 157</t>
  </si>
  <si>
    <t>Maio</t>
  </si>
  <si>
    <t>Mai'18</t>
  </si>
  <si>
    <t>Abertura Safra</t>
  </si>
  <si>
    <t>Junho</t>
  </si>
  <si>
    <t>Safra Atual</t>
  </si>
  <si>
    <t>% Abertura Safra</t>
  </si>
  <si>
    <t>JUN'18</t>
  </si>
  <si>
    <t>Qtd</t>
  </si>
  <si>
    <t>Jun'18</t>
  </si>
  <si>
    <t>Total Bloqueio erro de senha</t>
  </si>
  <si>
    <t>App</t>
  </si>
  <si>
    <t>Site</t>
  </si>
  <si>
    <t>Reclamação Desconhece Troca</t>
  </si>
  <si>
    <t>Pedidos</t>
  </si>
  <si>
    <t>Média</t>
  </si>
  <si>
    <t>Ticket Médio vs Aging</t>
  </si>
  <si>
    <t>Bloqueio</t>
  </si>
  <si>
    <t>% De reclamação x Bloqueio</t>
  </si>
  <si>
    <t>% Assertividade</t>
  </si>
  <si>
    <t>JUL'18</t>
  </si>
  <si>
    <t>AGO'18</t>
  </si>
  <si>
    <t>Concessão Fraude Procedente</t>
  </si>
  <si>
    <t>SET'18</t>
  </si>
  <si>
    <t>Ago'18</t>
  </si>
  <si>
    <t>Set'18</t>
  </si>
  <si>
    <t>Diferença</t>
  </si>
  <si>
    <t>Bloqueios</t>
  </si>
  <si>
    <t>Mês</t>
  </si>
  <si>
    <t>Reclamações erro 157</t>
  </si>
  <si>
    <t>Previsto</t>
  </si>
  <si>
    <t>Realizado</t>
  </si>
  <si>
    <t>Total Pago</t>
  </si>
  <si>
    <t>Dez'18</t>
  </si>
  <si>
    <t>Nov'18</t>
  </si>
  <si>
    <t>Out'18</t>
  </si>
  <si>
    <t>Jul'18</t>
  </si>
  <si>
    <t>Maio'18</t>
  </si>
  <si>
    <t>Mês:</t>
  </si>
  <si>
    <t>Redução Mensal R$</t>
  </si>
  <si>
    <t>Forecast 2</t>
  </si>
  <si>
    <t>Forecast</t>
  </si>
  <si>
    <t>dez</t>
  </si>
  <si>
    <t>nov</t>
  </si>
  <si>
    <t>out</t>
  </si>
  <si>
    <t>set</t>
  </si>
  <si>
    <t>ago</t>
  </si>
  <si>
    <t>jul</t>
  </si>
  <si>
    <t>jun</t>
  </si>
  <si>
    <t>mai</t>
  </si>
  <si>
    <t>abr</t>
  </si>
  <si>
    <t>mar</t>
  </si>
  <si>
    <t>Q1</t>
  </si>
  <si>
    <t>Q2</t>
  </si>
  <si>
    <t>Q3</t>
  </si>
  <si>
    <t>OUT'18</t>
  </si>
  <si>
    <t>Reclamações desc troca</t>
  </si>
  <si>
    <t>T1</t>
  </si>
  <si>
    <t>T2</t>
  </si>
  <si>
    <t>T3</t>
  </si>
  <si>
    <t>Troca</t>
  </si>
  <si>
    <t>NOV'18</t>
  </si>
  <si>
    <t>T4</t>
  </si>
  <si>
    <t>DEZ'18</t>
  </si>
  <si>
    <t>1º Tri</t>
  </si>
  <si>
    <t>2º Tri</t>
  </si>
  <si>
    <t>3º Tri</t>
  </si>
  <si>
    <t>4º Tri</t>
  </si>
  <si>
    <t>reclamações</t>
  </si>
  <si>
    <t>Em média no ano de 2018, aprovamos 98% de todas as trasnações submetidas a dotz E dos 2% reprovados 70% foram fraudes confirmadas.</t>
  </si>
  <si>
    <t>JAN'19</t>
  </si>
  <si>
    <t>FEV'19</t>
  </si>
  <si>
    <t>Jan'19</t>
  </si>
  <si>
    <t>Fev'19</t>
  </si>
  <si>
    <t>MAR'19</t>
  </si>
  <si>
    <t>Mar'19</t>
  </si>
  <si>
    <t>ABR'19</t>
  </si>
  <si>
    <t>Abr'19</t>
  </si>
  <si>
    <t>MAIO'19</t>
  </si>
  <si>
    <t>Mai'19</t>
  </si>
  <si>
    <t>Maio'19</t>
  </si>
  <si>
    <t>JUN'19</t>
  </si>
  <si>
    <t>Junho'19</t>
  </si>
  <si>
    <t>Jun'19</t>
  </si>
  <si>
    <t>JUL'19</t>
  </si>
  <si>
    <t>Total Geral</t>
  </si>
  <si>
    <t>Julho</t>
  </si>
  <si>
    <t>Abril</t>
  </si>
  <si>
    <t>Março</t>
  </si>
  <si>
    <t>Fevereiro</t>
  </si>
  <si>
    <t>Janeiro</t>
  </si>
  <si>
    <t>Meta</t>
  </si>
  <si>
    <t>Jul'19</t>
  </si>
  <si>
    <t>AGO'19</t>
  </si>
  <si>
    <t>Ago'19</t>
  </si>
  <si>
    <t>Dezembro</t>
  </si>
  <si>
    <t>Novembro</t>
  </si>
  <si>
    <t>Outubro</t>
  </si>
  <si>
    <t>Setembro</t>
  </si>
  <si>
    <t>Agosto</t>
  </si>
  <si>
    <t>Clube / Completa e Viaja</t>
  </si>
  <si>
    <t>Budget</t>
  </si>
  <si>
    <t>SET'19</t>
  </si>
  <si>
    <t>Set'19</t>
  </si>
  <si>
    <t>OUT'19</t>
  </si>
  <si>
    <t>Out'19</t>
  </si>
  <si>
    <t>,</t>
  </si>
  <si>
    <t>NOV'19</t>
  </si>
  <si>
    <t>Nov'19</t>
  </si>
  <si>
    <t>DEZ'19</t>
  </si>
  <si>
    <t>Dez'19</t>
  </si>
  <si>
    <t>VN</t>
  </si>
  <si>
    <t>REC</t>
  </si>
  <si>
    <t>ERRO</t>
  </si>
  <si>
    <t>PD</t>
  </si>
  <si>
    <t>VD</t>
  </si>
  <si>
    <t>BL</t>
  </si>
  <si>
    <t>FT</t>
  </si>
  <si>
    <t>CB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</si>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</sst>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_-* #,##0_-;\-* #,##0_-;_-* &quot;-&quot;??_-;_-@_-"/>
    <numFmt numFmtId="166" formatCode="0.0%"/>
    <numFmt numFmtId="167" formatCode="_(* #,##0.00_);_(* \(#,##0.00\);_(* &quot;-&quot;??_);_(@_)"/>
    <numFmt numFmtId="168" formatCode="_-* #,##0.0_-;\-* #,##0.0_-;_-* &quot;-&quot;??_-;_-@_-"/>
    <numFmt numFmtId="169" formatCode="_-* #,##0.000_-;\-* #,##0.000_-;_-* &quot;-&quot;??_-;_-@_-"/>
    <numFmt numFmtId="170" formatCode="_-&quot;R$&quot;* #,##0_-;\-&quot;R$&quot;* #,##0_-;_-&quot;R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28"/>
      <color theme="9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auto="1"/>
      </left>
      <right style="dotted">
        <color auto="1"/>
      </right>
      <top/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uble">
        <color indexed="64"/>
      </top>
      <bottom/>
      <diagonal/>
    </border>
    <border>
      <left style="dotted">
        <color indexed="64"/>
      </left>
      <right/>
      <top style="double">
        <color indexed="64"/>
      </top>
      <bottom/>
      <diagonal/>
    </border>
    <border>
      <left style="dotted">
        <color indexed="64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0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/>
    </xf>
    <xf numFmtId="43" fontId="0" fillId="0" borderId="0" xfId="1" applyFont="1"/>
    <xf numFmtId="9" fontId="0" fillId="0" borderId="0" xfId="2" applyFont="1"/>
    <xf numFmtId="0" fontId="0" fillId="0" borderId="0" xfId="0" applyAlignment="1">
      <alignment horizontal="center"/>
    </xf>
    <xf numFmtId="0" fontId="2" fillId="2" borderId="5" xfId="0" quotePrefix="1" applyFont="1" applyFill="1" applyBorder="1"/>
    <xf numFmtId="0" fontId="2" fillId="2" borderId="7" xfId="0" quotePrefix="1" applyFont="1" applyFill="1" applyBorder="1"/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0" fontId="0" fillId="0" borderId="0" xfId="0" applyNumberFormat="1"/>
    <xf numFmtId="165" fontId="0" fillId="3" borderId="2" xfId="1" applyNumberFormat="1" applyFont="1" applyFill="1" applyBorder="1" applyAlignment="1">
      <alignment horizontal="center"/>
    </xf>
    <xf numFmtId="165" fontId="0" fillId="3" borderId="5" xfId="1" applyNumberFormat="1" applyFont="1" applyFill="1" applyBorder="1" applyAlignment="1">
      <alignment horizontal="center"/>
    </xf>
    <xf numFmtId="165" fontId="0" fillId="3" borderId="7" xfId="1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43" fontId="0" fillId="3" borderId="6" xfId="1" applyFont="1" applyFill="1" applyBorder="1" applyAlignment="1">
      <alignment horizontal="center"/>
    </xf>
    <xf numFmtId="43" fontId="0" fillId="3" borderId="8" xfId="1" applyFont="1" applyFill="1" applyBorder="1" applyAlignment="1">
      <alignment horizontal="center"/>
    </xf>
    <xf numFmtId="43" fontId="0" fillId="0" borderId="0" xfId="0" applyNumberFormat="1"/>
    <xf numFmtId="168" fontId="0" fillId="3" borderId="6" xfId="1" applyNumberFormat="1" applyFont="1" applyFill="1" applyBorder="1" applyAlignment="1">
      <alignment horizontal="center"/>
    </xf>
    <xf numFmtId="168" fontId="0" fillId="3" borderId="8" xfId="1" applyNumberFormat="1" applyFont="1" applyFill="1" applyBorder="1" applyAlignment="1">
      <alignment horizontal="center"/>
    </xf>
    <xf numFmtId="166" fontId="0" fillId="0" borderId="0" xfId="2" applyNumberFormat="1" applyFont="1"/>
    <xf numFmtId="9" fontId="0" fillId="0" borderId="0" xfId="0" applyNumberFormat="1"/>
    <xf numFmtId="15" fontId="0" fillId="0" borderId="0" xfId="0" applyNumberFormat="1"/>
    <xf numFmtId="0" fontId="6" fillId="0" borderId="0" xfId="0" applyFont="1"/>
    <xf numFmtId="0" fontId="2" fillId="2" borderId="10" xfId="0" applyFont="1" applyFill="1" applyBorder="1" applyAlignment="1">
      <alignment horizontal="center" vertical="center"/>
    </xf>
    <xf numFmtId="165" fontId="0" fillId="0" borderId="11" xfId="1" applyNumberFormat="1" applyFont="1" applyBorder="1"/>
    <xf numFmtId="165" fontId="0" fillId="0" borderId="9" xfId="1" applyNumberFormat="1" applyFont="1" applyBorder="1"/>
    <xf numFmtId="165" fontId="0" fillId="3" borderId="0" xfId="1" applyNumberFormat="1" applyFont="1" applyFill="1" applyBorder="1" applyAlignment="1">
      <alignment horizontal="center"/>
    </xf>
    <xf numFmtId="1" fontId="0" fillId="3" borderId="6" xfId="1" applyNumberFormat="1" applyFont="1" applyFill="1" applyBorder="1"/>
    <xf numFmtId="1" fontId="0" fillId="3" borderId="8" xfId="1" applyNumberFormat="1" applyFont="1" applyFill="1" applyBorder="1"/>
    <xf numFmtId="165" fontId="0" fillId="3" borderId="3" xfId="1" applyNumberFormat="1" applyFont="1" applyFill="1" applyBorder="1" applyAlignment="1">
      <alignment horizontal="center"/>
    </xf>
    <xf numFmtId="165" fontId="0" fillId="3" borderId="1" xfId="1" applyNumberFormat="1" applyFont="1" applyFill="1" applyBorder="1" applyAlignment="1">
      <alignment horizontal="center"/>
    </xf>
    <xf numFmtId="168" fontId="0" fillId="3" borderId="0" xfId="0" applyNumberFormat="1" applyFill="1" applyBorder="1"/>
    <xf numFmtId="1" fontId="0" fillId="3" borderId="6" xfId="1" applyNumberFormat="1" applyFont="1" applyFill="1" applyBorder="1" applyAlignment="1">
      <alignment horizontal="center"/>
    </xf>
    <xf numFmtId="1" fontId="0" fillId="3" borderId="8" xfId="1" applyNumberFormat="1" applyFont="1" applyFill="1" applyBorder="1" applyAlignment="1">
      <alignment horizontal="center"/>
    </xf>
    <xf numFmtId="0" fontId="0" fillId="3" borderId="6" xfId="0" applyFill="1" applyBorder="1"/>
    <xf numFmtId="0" fontId="0" fillId="3" borderId="8" xfId="0" applyFill="1" applyBorder="1"/>
    <xf numFmtId="10" fontId="0" fillId="3" borderId="0" xfId="2" applyNumberFormat="1" applyFont="1" applyFill="1" applyBorder="1" applyAlignment="1">
      <alignment horizontal="center"/>
    </xf>
    <xf numFmtId="10" fontId="0" fillId="3" borderId="1" xfId="2" applyNumberFormat="1" applyFont="1" applyFill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 vertical="center"/>
    </xf>
    <xf numFmtId="168" fontId="0" fillId="3" borderId="0" xfId="1" applyNumberFormat="1" applyFont="1" applyFill="1" applyBorder="1" applyAlignment="1">
      <alignment horizontal="center"/>
    </xf>
    <xf numFmtId="168" fontId="0" fillId="3" borderId="1" xfId="1" applyNumberFormat="1" applyFont="1" applyFill="1" applyBorder="1" applyAlignment="1">
      <alignment horizontal="center"/>
    </xf>
    <xf numFmtId="165" fontId="0" fillId="3" borderId="6" xfId="1" applyNumberFormat="1" applyFont="1" applyFill="1" applyBorder="1" applyAlignment="1">
      <alignment horizontal="center"/>
    </xf>
    <xf numFmtId="165" fontId="0" fillId="3" borderId="8" xfId="1" applyNumberFormat="1" applyFont="1" applyFill="1" applyBorder="1" applyAlignment="1">
      <alignment horizontal="center"/>
    </xf>
    <xf numFmtId="10" fontId="0" fillId="0" borderId="6" xfId="2" applyNumberFormat="1" applyFont="1" applyBorder="1" applyAlignment="1">
      <alignment horizontal="center"/>
    </xf>
    <xf numFmtId="10" fontId="0" fillId="0" borderId="8" xfId="2" applyNumberFormat="1" applyFont="1" applyBorder="1" applyAlignment="1">
      <alignment horizontal="center"/>
    </xf>
    <xf numFmtId="165" fontId="0" fillId="0" borderId="6" xfId="1" applyNumberFormat="1" applyFont="1" applyBorder="1"/>
    <xf numFmtId="165" fontId="0" fillId="0" borderId="8" xfId="1" applyNumberFormat="1" applyFont="1" applyBorder="1"/>
    <xf numFmtId="9" fontId="0" fillId="0" borderId="0" xfId="2" applyFont="1" applyBorder="1" applyAlignment="1">
      <alignment horizontal="center"/>
    </xf>
    <xf numFmtId="9" fontId="0" fillId="0" borderId="0" xfId="2" applyFont="1" applyFill="1" applyBorder="1" applyAlignment="1">
      <alignment horizontal="center"/>
    </xf>
    <xf numFmtId="9" fontId="0" fillId="0" borderId="1" xfId="2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0" applyFont="1"/>
    <xf numFmtId="9" fontId="5" fillId="0" borderId="0" xfId="2" applyFont="1"/>
    <xf numFmtId="0" fontId="4" fillId="0" borderId="0" xfId="0" applyFont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5" fontId="0" fillId="0" borderId="10" xfId="1" applyNumberFormat="1" applyFont="1" applyBorder="1"/>
    <xf numFmtId="10" fontId="0" fillId="3" borderId="3" xfId="2" applyNumberFormat="1" applyFont="1" applyFill="1" applyBorder="1" applyAlignment="1">
      <alignment horizontal="center"/>
    </xf>
    <xf numFmtId="0" fontId="0" fillId="3" borderId="4" xfId="0" applyFill="1" applyBorder="1"/>
    <xf numFmtId="165" fontId="0" fillId="0" borderId="0" xfId="0" applyNumberFormat="1"/>
    <xf numFmtId="10" fontId="0" fillId="0" borderId="4" xfId="2" applyNumberFormat="1" applyFont="1" applyBorder="1" applyAlignment="1">
      <alignment horizontal="center"/>
    </xf>
    <xf numFmtId="165" fontId="0" fillId="0" borderId="0" xfId="1" applyNumberFormat="1" applyFont="1" applyBorder="1"/>
    <xf numFmtId="168" fontId="7" fillId="3" borderId="8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168" fontId="7" fillId="3" borderId="6" xfId="1" applyNumberFormat="1" applyFont="1" applyFill="1" applyBorder="1" applyAlignment="1">
      <alignment horizontal="center"/>
    </xf>
    <xf numFmtId="10" fontId="0" fillId="0" borderId="0" xfId="2" applyNumberFormat="1" applyFont="1"/>
    <xf numFmtId="0" fontId="5" fillId="0" borderId="0" xfId="0" applyFont="1" applyAlignment="1">
      <alignment horizontal="center"/>
    </xf>
    <xf numFmtId="0" fontId="0" fillId="0" borderId="0" xfId="0" applyBorder="1"/>
    <xf numFmtId="9" fontId="0" fillId="0" borderId="0" xfId="2" applyNumberFormat="1" applyFont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0" fillId="0" borderId="12" xfId="0" applyBorder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9" fontId="4" fillId="0" borderId="12" xfId="2" applyFont="1" applyBorder="1" applyAlignment="1">
      <alignment horizontal="center"/>
    </xf>
    <xf numFmtId="0" fontId="0" fillId="0" borderId="0" xfId="0" applyBorder="1" applyAlignment="1">
      <alignment horizontal="center"/>
    </xf>
    <xf numFmtId="9" fontId="4" fillId="0" borderId="12" xfId="2" applyNumberFormat="1" applyFont="1" applyBorder="1" applyAlignment="1">
      <alignment horizontal="center"/>
    </xf>
    <xf numFmtId="17" fontId="4" fillId="0" borderId="12" xfId="0" applyNumberFormat="1" applyFont="1" applyBorder="1"/>
    <xf numFmtId="9" fontId="0" fillId="0" borderId="3" xfId="2" applyFont="1" applyBorder="1" applyAlignment="1">
      <alignment horizontal="center"/>
    </xf>
    <xf numFmtId="165" fontId="0" fillId="0" borderId="4" xfId="1" applyNumberFormat="1" applyFont="1" applyBorder="1"/>
    <xf numFmtId="164" fontId="0" fillId="0" borderId="0" xfId="0" applyNumberFormat="1"/>
    <xf numFmtId="0" fontId="0" fillId="0" borderId="13" xfId="0" applyBorder="1" applyAlignment="1">
      <alignment horizontal="center"/>
    </xf>
    <xf numFmtId="0" fontId="0" fillId="0" borderId="13" xfId="0" applyBorder="1"/>
    <xf numFmtId="43" fontId="0" fillId="0" borderId="12" xfId="1" applyFont="1" applyBorder="1"/>
    <xf numFmtId="164" fontId="0" fillId="0" borderId="12" xfId="4" applyFont="1" applyBorder="1"/>
    <xf numFmtId="164" fontId="0" fillId="0" borderId="12" xfId="4" applyFont="1" applyFill="1" applyBorder="1"/>
    <xf numFmtId="43" fontId="0" fillId="0" borderId="12" xfId="0" applyNumberFormat="1" applyBorder="1"/>
    <xf numFmtId="0" fontId="0" fillId="0" borderId="12" xfId="0" applyFill="1" applyBorder="1"/>
    <xf numFmtId="164" fontId="0" fillId="0" borderId="0" xfId="4" applyFont="1" applyBorder="1"/>
    <xf numFmtId="43" fontId="0" fillId="3" borderId="4" xfId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7" xfId="1" applyNumberFormat="1" applyFont="1" applyBorder="1"/>
    <xf numFmtId="168" fontId="0" fillId="3" borderId="1" xfId="0" applyNumberFormat="1" applyFill="1" applyBorder="1"/>
    <xf numFmtId="164" fontId="0" fillId="0" borderId="14" xfId="4" applyFont="1" applyBorder="1"/>
    <xf numFmtId="1" fontId="0" fillId="3" borderId="4" xfId="1" applyNumberFormat="1" applyFont="1" applyFill="1" applyBorder="1" applyAlignment="1">
      <alignment horizontal="center"/>
    </xf>
    <xf numFmtId="165" fontId="0" fillId="0" borderId="5" xfId="1" applyNumberFormat="1" applyFont="1" applyBorder="1"/>
    <xf numFmtId="165" fontId="0" fillId="0" borderId="0" xfId="1" applyNumberFormat="1" applyFont="1"/>
    <xf numFmtId="165" fontId="0" fillId="0" borderId="1" xfId="1" applyNumberFormat="1" applyFont="1" applyBorder="1"/>
    <xf numFmtId="0" fontId="2" fillId="2" borderId="0" xfId="0" applyFont="1" applyFill="1" applyBorder="1" applyAlignment="1">
      <alignment horizontal="center" vertical="center"/>
    </xf>
    <xf numFmtId="169" fontId="0" fillId="0" borderId="0" xfId="1" applyNumberFormat="1" applyFont="1"/>
    <xf numFmtId="0" fontId="0" fillId="0" borderId="0" xfId="0" applyAlignment="1">
      <alignment wrapText="1"/>
    </xf>
    <xf numFmtId="0" fontId="0" fillId="0" borderId="13" xfId="0" quotePrefix="1" applyBorder="1" applyAlignment="1">
      <alignment horizontal="center"/>
    </xf>
    <xf numFmtId="1" fontId="4" fillId="0" borderId="12" xfId="0" applyNumberFormat="1" applyFont="1" applyBorder="1" applyAlignment="1">
      <alignment horizontal="center"/>
    </xf>
    <xf numFmtId="0" fontId="2" fillId="4" borderId="0" xfId="0" quotePrefix="1" applyFont="1" applyFill="1" applyBorder="1"/>
    <xf numFmtId="0" fontId="2" fillId="4" borderId="0" xfId="0" applyFont="1" applyFill="1" applyBorder="1" applyAlignment="1">
      <alignment horizontal="center" vertical="center"/>
    </xf>
    <xf numFmtId="164" fontId="0" fillId="0" borderId="15" xfId="0" applyNumberFormat="1" applyBorder="1"/>
    <xf numFmtId="164" fontId="0" fillId="0" borderId="16" xfId="0" applyNumberFormat="1" applyBorder="1"/>
    <xf numFmtId="0" fontId="0" fillId="0" borderId="16" xfId="0" applyBorder="1"/>
    <xf numFmtId="0" fontId="2" fillId="3" borderId="0" xfId="0" applyFont="1" applyFill="1" applyBorder="1" applyAlignment="1">
      <alignment horizontal="center" vertical="center"/>
    </xf>
    <xf numFmtId="0" fontId="5" fillId="3" borderId="0" xfId="0" applyFont="1" applyFill="1" applyBorder="1"/>
    <xf numFmtId="165" fontId="5" fillId="3" borderId="0" xfId="1" applyNumberFormat="1" applyFont="1" applyFill="1" applyBorder="1"/>
    <xf numFmtId="0" fontId="5" fillId="3" borderId="0" xfId="0" applyFont="1" applyFill="1" applyBorder="1" applyAlignment="1">
      <alignment horizontal="center"/>
    </xf>
    <xf numFmtId="165" fontId="5" fillId="3" borderId="0" xfId="0" applyNumberFormat="1" applyFont="1" applyFill="1" applyBorder="1"/>
    <xf numFmtId="168" fontId="5" fillId="3" borderId="0" xfId="0" applyNumberFormat="1" applyFont="1" applyFill="1" applyBorder="1"/>
    <xf numFmtId="168" fontId="5" fillId="3" borderId="0" xfId="1" applyNumberFormat="1" applyFont="1" applyFill="1" applyBorder="1" applyAlignment="1">
      <alignment horizontal="right"/>
    </xf>
    <xf numFmtId="168" fontId="5" fillId="3" borderId="0" xfId="1" applyNumberFormat="1" applyFont="1" applyFill="1" applyBorder="1" applyAlignment="1">
      <alignment horizontal="center"/>
    </xf>
    <xf numFmtId="165" fontId="5" fillId="3" borderId="0" xfId="1" applyNumberFormat="1" applyFont="1" applyFill="1" applyBorder="1" applyAlignment="1">
      <alignment horizontal="center"/>
    </xf>
    <xf numFmtId="0" fontId="5" fillId="3" borderId="0" xfId="0" applyFont="1" applyFill="1" applyBorder="1" applyAlignment="1">
      <alignment horizontal="right"/>
    </xf>
    <xf numFmtId="9" fontId="5" fillId="3" borderId="0" xfId="2" applyFont="1" applyFill="1" applyBorder="1" applyAlignment="1">
      <alignment horizontal="center"/>
    </xf>
    <xf numFmtId="0" fontId="2" fillId="3" borderId="0" xfId="0" quotePrefix="1" applyFont="1" applyFill="1" applyBorder="1"/>
    <xf numFmtId="1" fontId="5" fillId="3" borderId="0" xfId="1" applyNumberFormat="1" applyFont="1" applyFill="1" applyBorder="1"/>
    <xf numFmtId="9" fontId="5" fillId="3" borderId="0" xfId="2" applyFont="1" applyFill="1" applyBorder="1"/>
    <xf numFmtId="0" fontId="2" fillId="3" borderId="0" xfId="0" applyFont="1" applyFill="1" applyBorder="1"/>
    <xf numFmtId="1" fontId="5" fillId="3" borderId="0" xfId="0" applyNumberFormat="1" applyFont="1" applyFill="1" applyBorder="1"/>
    <xf numFmtId="165" fontId="5" fillId="3" borderId="0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1" fontId="5" fillId="3" borderId="0" xfId="1" applyNumberFormat="1" applyFont="1" applyFill="1" applyBorder="1" applyAlignment="1">
      <alignment horizontal="center"/>
    </xf>
    <xf numFmtId="9" fontId="5" fillId="3" borderId="0" xfId="2" applyNumberFormat="1" applyFont="1" applyFill="1" applyBorder="1"/>
    <xf numFmtId="165" fontId="5" fillId="3" borderId="0" xfId="1" applyNumberFormat="1" applyFont="1" applyFill="1" applyBorder="1" applyAlignment="1">
      <alignment horizontal="right"/>
    </xf>
    <xf numFmtId="43" fontId="5" fillId="3" borderId="0" xfId="0" applyNumberFormat="1" applyFont="1" applyFill="1" applyBorder="1"/>
    <xf numFmtId="43" fontId="5" fillId="3" borderId="0" xfId="1" applyFont="1" applyFill="1" applyBorder="1" applyAlignment="1">
      <alignment horizontal="center"/>
    </xf>
    <xf numFmtId="43" fontId="5" fillId="3" borderId="0" xfId="1" applyFont="1" applyFill="1" applyBorder="1"/>
    <xf numFmtId="168" fontId="5" fillId="3" borderId="0" xfId="0" applyNumberFormat="1" applyFont="1" applyFill="1" applyBorder="1" applyAlignment="1">
      <alignment horizontal="center"/>
    </xf>
    <xf numFmtId="9" fontId="5" fillId="3" borderId="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64" fontId="5" fillId="3" borderId="0" xfId="4" applyFont="1" applyFill="1" applyBorder="1" applyAlignment="1">
      <alignment horizontal="center"/>
    </xf>
    <xf numFmtId="10" fontId="5" fillId="3" borderId="0" xfId="2" applyNumberFormat="1" applyFont="1" applyFill="1" applyBorder="1" applyAlignment="1">
      <alignment horizontal="center"/>
    </xf>
    <xf numFmtId="164" fontId="5" fillId="3" borderId="0" xfId="4" applyFont="1" applyFill="1" applyBorder="1"/>
    <xf numFmtId="164" fontId="5" fillId="3" borderId="0" xfId="0" applyNumberFormat="1" applyFont="1" applyFill="1" applyBorder="1"/>
    <xf numFmtId="170" fontId="5" fillId="3" borderId="0" xfId="4" applyNumberFormat="1" applyFont="1" applyFill="1" applyBorder="1"/>
    <xf numFmtId="44" fontId="5" fillId="3" borderId="0" xfId="0" applyNumberFormat="1" applyFont="1" applyFill="1" applyBorder="1"/>
    <xf numFmtId="164" fontId="2" fillId="3" borderId="0" xfId="4" applyFont="1" applyFill="1" applyBorder="1" applyAlignment="1">
      <alignment horizontal="center"/>
    </xf>
    <xf numFmtId="164" fontId="2" fillId="3" borderId="0" xfId="4" applyFont="1" applyFill="1" applyBorder="1"/>
    <xf numFmtId="10" fontId="2" fillId="3" borderId="0" xfId="2" applyNumberFormat="1" applyFont="1" applyFill="1" applyBorder="1" applyAlignment="1">
      <alignment horizontal="center"/>
    </xf>
    <xf numFmtId="0" fontId="5" fillId="3" borderId="0" xfId="4" applyNumberFormat="1" applyFont="1" applyFill="1" applyBorder="1" applyAlignment="1">
      <alignment horizontal="center"/>
    </xf>
    <xf numFmtId="0" fontId="5" fillId="3" borderId="0" xfId="4" applyNumberFormat="1" applyFont="1" applyFill="1" applyBorder="1"/>
    <xf numFmtId="0" fontId="2" fillId="3" borderId="0" xfId="4" applyNumberFormat="1" applyFont="1" applyFill="1" applyBorder="1" applyAlignment="1">
      <alignment horizontal="center"/>
    </xf>
    <xf numFmtId="0" fontId="2" fillId="3" borderId="0" xfId="4" applyNumberFormat="1" applyFont="1" applyFill="1" applyBorder="1"/>
    <xf numFmtId="0" fontId="10" fillId="5" borderId="12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5">
    <cellStyle name="Moeda" xfId="4" builtinId="4"/>
    <cellStyle name="Normal" xfId="0" builtinId="0"/>
    <cellStyle name="Porcentagem" xfId="2" builtinId="5"/>
    <cellStyle name="Vírgula" xfId="1" builtinId="3"/>
    <cellStyle name="Vírgula 2" xfId="3" xr:uid="{00000000-0005-0000-0000-000004000000}"/>
  </cellStyles>
  <dxfs count="0"/>
  <tableStyles count="0" defaultTableStyle="TableStyleMedium2" defaultPivotStyle="PivotStyleLight16"/>
  <colors>
    <mruColors>
      <color rgb="FF008000"/>
      <color rgb="FF800000"/>
      <color rgb="FF990000"/>
      <color rgb="FFCC00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594029919667901E-2"/>
          <c:y val="6.0185185185185182E-2"/>
          <c:w val="0.94771938407258027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'Abertura de Safra'!$D$1</c:f>
              <c:strCache>
                <c:ptCount val="1"/>
                <c:pt idx="0">
                  <c:v>% Abertura Safra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1872507293868729E-3"/>
                  <c:y val="-3.65853658536585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5D4-4075-B928-6262DCF90B2F}"/>
                </c:ext>
              </c:extLst>
            </c:dLbl>
            <c:dLbl>
              <c:idx val="1"/>
              <c:layout>
                <c:manualLayout>
                  <c:x val="-3.1872507293868534E-3"/>
                  <c:y val="-4.065040650406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5D4-4075-B928-6262DCF90B2F}"/>
                </c:ext>
              </c:extLst>
            </c:dLbl>
            <c:dLbl>
              <c:idx val="2"/>
              <c:layout>
                <c:manualLayout>
                  <c:x val="-3.187250729386892E-3"/>
                  <c:y val="-4.8780487804878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5D4-4075-B928-6262DCF90B2F}"/>
                </c:ext>
              </c:extLst>
            </c:dLbl>
            <c:dLbl>
              <c:idx val="3"/>
              <c:layout>
                <c:manualLayout>
                  <c:x val="-1.0624169097956178E-3"/>
                  <c:y val="-3.2520325203252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5D4-4075-B928-6262DCF90B2F}"/>
                </c:ext>
              </c:extLst>
            </c:dLbl>
            <c:dLbl>
              <c:idx val="4"/>
              <c:layout>
                <c:manualLayout>
                  <c:x val="-7.9836844176151704E-17"/>
                  <c:y val="1.91570881226053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5D4-4075-B928-6262DCF90B2F}"/>
                </c:ext>
              </c:extLst>
            </c:dLbl>
            <c:dLbl>
              <c:idx val="5"/>
              <c:layout>
                <c:manualLayout>
                  <c:x val="-7.6208777073725259E-3"/>
                  <c:y val="2.6819923371647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5D4-4075-B928-6262DCF90B2F}"/>
                </c:ext>
              </c:extLst>
            </c:dLbl>
            <c:dLbl>
              <c:idx val="6"/>
              <c:layout>
                <c:manualLayout>
                  <c:x val="-2.2562598566709213E-3"/>
                  <c:y val="3.0651340996168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5D4-4075-B928-6262DCF90B2F}"/>
                </c:ext>
              </c:extLst>
            </c:dLbl>
            <c:dLbl>
              <c:idx val="7"/>
              <c:layout>
                <c:manualLayout>
                  <c:x val="-5.1061047905381334E-3"/>
                  <c:y val="1.532567049808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5D4-4075-B928-6262DCF90B2F}"/>
                </c:ext>
              </c:extLst>
            </c:dLbl>
            <c:dLbl>
              <c:idx val="8"/>
              <c:layout>
                <c:manualLayout>
                  <c:x val="-6.8081397207175112E-3"/>
                  <c:y val="2.2988505747126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5D4-4075-B928-6262DCF90B2F}"/>
                </c:ext>
              </c:extLst>
            </c:dLbl>
            <c:dLbl>
              <c:idx val="9"/>
              <c:layout>
                <c:manualLayout>
                  <c:x val="0"/>
                  <c:y val="1.9157088122605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5D4-4075-B928-6262DCF90B2F}"/>
                </c:ext>
              </c:extLst>
            </c:dLbl>
            <c:dLbl>
              <c:idx val="10"/>
              <c:layout>
                <c:manualLayout>
                  <c:x val="0"/>
                  <c:y val="3.4482758620689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5D4-4075-B928-6262DCF90B2F}"/>
                </c:ext>
              </c:extLst>
            </c:dLbl>
            <c:dLbl>
              <c:idx val="12"/>
              <c:layout>
                <c:manualLayout>
                  <c:x val="-1.7263529883507683E-2"/>
                  <c:y val="3.8314176245210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5D4-4075-B928-6262DCF90B2F}"/>
                </c:ext>
              </c:extLst>
            </c:dLbl>
            <c:dLbl>
              <c:idx val="13"/>
              <c:layout>
                <c:manualLayout>
                  <c:x val="-3.5354522625697439E-3"/>
                  <c:y val="1.532567049808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5D4-4075-B928-6262DCF90B2F}"/>
                </c:ext>
              </c:extLst>
            </c:dLbl>
            <c:dLbl>
              <c:idx val="14"/>
              <c:layout>
                <c:manualLayout>
                  <c:x val="-1.0250852236115647E-16"/>
                  <c:y val="2.29885057471262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5D4-4075-B928-6262DCF90B2F}"/>
                </c:ext>
              </c:extLst>
            </c:dLbl>
            <c:dLbl>
              <c:idx val="15"/>
              <c:layout>
                <c:manualLayout>
                  <c:x val="-7.0709045251395909E-3"/>
                  <c:y val="3.8314176245210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5D4-4075-B928-6262DCF90B2F}"/>
                </c:ext>
              </c:extLst>
            </c:dLbl>
            <c:dLbl>
              <c:idx val="16"/>
              <c:layout>
                <c:manualLayout>
                  <c:x val="7.0709045251394879E-4"/>
                  <c:y val="2.6819923371647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5D4-4075-B928-6262DCF90B2F}"/>
                </c:ext>
              </c:extLst>
            </c:dLbl>
            <c:dLbl>
              <c:idx val="17"/>
              <c:layout>
                <c:manualLayout>
                  <c:x val="6.9289777597262593E-4"/>
                  <c:y val="3.06513409961684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5D4-4075-B928-6262DCF90B2F}"/>
                </c:ext>
              </c:extLst>
            </c:dLbl>
            <c:dLbl>
              <c:idx val="18"/>
              <c:layout>
                <c:manualLayout>
                  <c:x val="-2.0786933279181826E-3"/>
                  <c:y val="3.0651340996168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5D4-4075-B928-6262DCF90B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'Abertura de Safra'!$A$14:$A$25</c:f>
              <c:strCache>
                <c:ptCount val="12"/>
                <c:pt idx="0">
                  <c:v>JAN'19</c:v>
                </c:pt>
                <c:pt idx="1">
                  <c:v>FEV'19</c:v>
                </c:pt>
                <c:pt idx="2">
                  <c:v>MAR'19</c:v>
                </c:pt>
                <c:pt idx="3">
                  <c:v>ABR'19</c:v>
                </c:pt>
                <c:pt idx="4">
                  <c:v>MAIO'19</c:v>
                </c:pt>
                <c:pt idx="5">
                  <c:v>JUN'19</c:v>
                </c:pt>
                <c:pt idx="6">
                  <c:v>JUL'19</c:v>
                </c:pt>
                <c:pt idx="7">
                  <c:v>AGO'19</c:v>
                </c:pt>
                <c:pt idx="8">
                  <c:v>SET'19</c:v>
                </c:pt>
                <c:pt idx="9">
                  <c:v>OUT'19</c:v>
                </c:pt>
                <c:pt idx="10">
                  <c:v>NOV'19</c:v>
                </c:pt>
                <c:pt idx="11">
                  <c:v>DEZ'19</c:v>
                </c:pt>
              </c:strCache>
            </c:strRef>
          </c:cat>
          <c:val>
            <c:numRef>
              <c:f>'Abertura de Safra'!$D$14:$D$25</c:f>
              <c:numCache>
                <c:formatCode>0.00%</c:formatCode>
                <c:ptCount val="12"/>
                <c:pt idx="0">
                  <c:v>1.2999999999999999E-3</c:v>
                </c:pt>
                <c:pt idx="1">
                  <c:v>8.9999999999999998E-4</c:v>
                </c:pt>
                <c:pt idx="2">
                  <c:v>1.6000000000000001E-3</c:v>
                </c:pt>
                <c:pt idx="3">
                  <c:v>1.2999999999999999E-3</c:v>
                </c:pt>
                <c:pt idx="4">
                  <c:v>2.9999999999999997E-4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2.9999999999999997E-4</c:v>
                </c:pt>
                <c:pt idx="8">
                  <c:v>2.0000000000000001E-4</c:v>
                </c:pt>
                <c:pt idx="9">
                  <c:v>2.9999999999999997E-4</c:v>
                </c:pt>
                <c:pt idx="10">
                  <c:v>5.9999999999999995E-4</c:v>
                </c:pt>
                <c:pt idx="11">
                  <c:v>8.0000000000000004E-4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5D4-4075-B928-6262DCF90B2F}"/>
            </c:ext>
          </c:extLst>
        </c:ser>
        <c:ser>
          <c:idx val="1"/>
          <c:order val="1"/>
          <c:tx>
            <c:strRef>
              <c:f>'Abertura de Safra'!$E$1</c:f>
              <c:strCache>
                <c:ptCount val="1"/>
                <c:pt idx="0">
                  <c:v>Safra Atual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2"/>
              <c:layout>
                <c:manualLayout>
                  <c:x val="-3.187250729386892E-3"/>
                  <c:y val="-3.65853658536586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5D4-4075-B928-6262DCF90B2F}"/>
                </c:ext>
              </c:extLst>
            </c:dLbl>
            <c:dLbl>
              <c:idx val="3"/>
              <c:layout>
                <c:manualLayout>
                  <c:x val="-1.1686603105631965E-2"/>
                  <c:y val="-5.23781941050472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5D4-4075-B928-6262DCF90B2F}"/>
                </c:ext>
              </c:extLst>
            </c:dLbl>
            <c:dLbl>
              <c:idx val="4"/>
              <c:layout>
                <c:manualLayout>
                  <c:x val="-4.3547872613557293E-3"/>
                  <c:y val="-5.3639846743295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5D4-4075-B928-6262DCF90B2F}"/>
                </c:ext>
              </c:extLst>
            </c:dLbl>
            <c:dLbl>
              <c:idx val="5"/>
              <c:layout>
                <c:manualLayout>
                  <c:x val="-7.6208777073725259E-3"/>
                  <c:y val="-3.83141762452108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5D4-4075-B928-6262DCF90B2F}"/>
                </c:ext>
              </c:extLst>
            </c:dLbl>
            <c:dLbl>
              <c:idx val="6"/>
              <c:layout>
                <c:manualLayout>
                  <c:x val="-7.7909673365816952E-17"/>
                  <c:y val="-2.6819923371647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5D4-4075-B928-6262DCF90B2F}"/>
                </c:ext>
              </c:extLst>
            </c:dLbl>
            <c:dLbl>
              <c:idx val="7"/>
              <c:layout>
                <c:manualLayout>
                  <c:x val="-5.4434840766946612E-3"/>
                  <c:y val="-5.74712643678160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5D4-4075-B928-6262DCF90B2F}"/>
                </c:ext>
              </c:extLst>
            </c:dLbl>
            <c:dLbl>
              <c:idx val="8"/>
              <c:layout>
                <c:manualLayout>
                  <c:x val="-1.1153214373397651E-2"/>
                  <c:y val="-6.13026819923371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5D4-4075-B928-6262DCF90B2F}"/>
                </c:ext>
              </c:extLst>
            </c:dLbl>
            <c:dLbl>
              <c:idx val="9"/>
              <c:layout>
                <c:manualLayout>
                  <c:x val="-8.3086056000874035E-3"/>
                  <c:y val="-5.74712643678160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5D4-4075-B928-6262DCF90B2F}"/>
                </c:ext>
              </c:extLst>
            </c:dLbl>
            <c:dLbl>
              <c:idx val="10"/>
              <c:layout>
                <c:manualLayout>
                  <c:x val="-9.0009894000947898E-3"/>
                  <c:y val="-4.5977011494253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5D4-4075-B928-6262DCF90B2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5D4-4075-B928-6262DCF90B2F}"/>
                </c:ext>
              </c:extLst>
            </c:dLbl>
            <c:dLbl>
              <c:idx val="12"/>
              <c:layout>
                <c:manualLayout>
                  <c:x val="-1.5555989955306873E-2"/>
                  <c:y val="-3.83141762452108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5D4-4075-B928-6262DCF90B2F}"/>
                </c:ext>
              </c:extLst>
            </c:dLbl>
            <c:dLbl>
              <c:idx val="13"/>
              <c:layout>
                <c:manualLayout>
                  <c:x val="-8.4850854301674883E-3"/>
                  <c:y val="-5.3639846743295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5D4-4075-B928-6262DCF90B2F}"/>
                </c:ext>
              </c:extLst>
            </c:dLbl>
            <c:dLbl>
              <c:idx val="15"/>
              <c:layout>
                <c:manualLayout>
                  <c:x val="-1.0370540168839599E-16"/>
                  <c:y val="-2.2988505747126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5D4-4075-B928-6262DCF90B2F}"/>
                </c:ext>
              </c:extLst>
            </c:dLbl>
            <c:dLbl>
              <c:idx val="16"/>
              <c:layout>
                <c:manualLayout>
                  <c:x val="-7.0709045251405244E-4"/>
                  <c:y val="-2.6819923371647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5D4-4075-B928-6262DCF90B2F}"/>
                </c:ext>
              </c:extLst>
            </c:dLbl>
            <c:dLbl>
              <c:idx val="17"/>
              <c:layout>
                <c:manualLayout>
                  <c:x val="-4.1573866558364666E-3"/>
                  <c:y val="-3.0651340996168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5D4-4075-B928-6262DCF90B2F}"/>
                </c:ext>
              </c:extLst>
            </c:dLbl>
            <c:dLbl>
              <c:idx val="18"/>
              <c:layout>
                <c:manualLayout>
                  <c:x val="6.9289777597252434E-4"/>
                  <c:y val="-1.532567049808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5D4-4075-B928-6262DCF90B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'Abertura de Safra'!$A$14:$A$25</c:f>
              <c:strCache>
                <c:ptCount val="12"/>
                <c:pt idx="0">
                  <c:v>JAN'19</c:v>
                </c:pt>
                <c:pt idx="1">
                  <c:v>FEV'19</c:v>
                </c:pt>
                <c:pt idx="2">
                  <c:v>MAR'19</c:v>
                </c:pt>
                <c:pt idx="3">
                  <c:v>ABR'19</c:v>
                </c:pt>
                <c:pt idx="4">
                  <c:v>MAIO'19</c:v>
                </c:pt>
                <c:pt idx="5">
                  <c:v>JUN'19</c:v>
                </c:pt>
                <c:pt idx="6">
                  <c:v>JUL'19</c:v>
                </c:pt>
                <c:pt idx="7">
                  <c:v>AGO'19</c:v>
                </c:pt>
                <c:pt idx="8">
                  <c:v>SET'19</c:v>
                </c:pt>
                <c:pt idx="9">
                  <c:v>OUT'19</c:v>
                </c:pt>
                <c:pt idx="10">
                  <c:v>NOV'19</c:v>
                </c:pt>
                <c:pt idx="11">
                  <c:v>DEZ'19</c:v>
                </c:pt>
              </c:strCache>
            </c:strRef>
          </c:cat>
          <c:val>
            <c:numRef>
              <c:f>'Abertura de Safra'!$E$14:$E$25</c:f>
              <c:numCache>
                <c:formatCode>0.00%</c:formatCode>
                <c:ptCount val="12"/>
                <c:pt idx="0">
                  <c:v>3.2000000000000002E-3</c:v>
                </c:pt>
                <c:pt idx="1">
                  <c:v>2.0999999999999999E-3</c:v>
                </c:pt>
                <c:pt idx="2">
                  <c:v>8.6E-3</c:v>
                </c:pt>
                <c:pt idx="3">
                  <c:v>3.0999999999999999E-3</c:v>
                </c:pt>
                <c:pt idx="4">
                  <c:v>8.0000000000000004E-4</c:v>
                </c:pt>
                <c:pt idx="5">
                  <c:v>2E-3</c:v>
                </c:pt>
                <c:pt idx="6">
                  <c:v>2.8E-3</c:v>
                </c:pt>
                <c:pt idx="7">
                  <c:v>6.9999999999999999E-4</c:v>
                </c:pt>
                <c:pt idx="8">
                  <c:v>5.0000000000000001E-4</c:v>
                </c:pt>
                <c:pt idx="9">
                  <c:v>6.9999999999999999E-4</c:v>
                </c:pt>
                <c:pt idx="10">
                  <c:v>1E-3</c:v>
                </c:pt>
                <c:pt idx="11">
                  <c:v>8.0000000000000004E-4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15D4-4075-B928-6262DCF90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135744"/>
        <c:axId val="714136288"/>
      </c:lineChart>
      <c:catAx>
        <c:axId val="7141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4136288"/>
        <c:crosses val="autoZero"/>
        <c:auto val="1"/>
        <c:lblAlgn val="ctr"/>
        <c:lblOffset val="100"/>
        <c:noMultiLvlLbl val="0"/>
      </c:catAx>
      <c:valAx>
        <c:axId val="714136288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41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607126700944975"/>
          <c:y val="0.90852445168491869"/>
          <c:w val="0.17107602779111747"/>
          <c:h val="6.4655624943433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50"/>
              <a:t>Cb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0874355633603355E-2"/>
          <c:y val="0.14268518518518519"/>
          <c:w val="0.90435346211220002"/>
          <c:h val="0.63475284339457572"/>
        </c:manualLayout>
      </c:layout>
      <c:lineChart>
        <c:grouping val="standard"/>
        <c:varyColors val="0"/>
        <c:ser>
          <c:idx val="0"/>
          <c:order val="0"/>
          <c:tx>
            <c:strRef>
              <c:f>'FAT X CB'!$H$2</c:f>
              <c:strCache>
                <c:ptCount val="1"/>
                <c:pt idx="0">
                  <c:v>Realizado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791366906474842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F3F-4FE1-A786-E3A7AC5B45EE}"/>
                </c:ext>
              </c:extLst>
            </c:dLbl>
            <c:dLbl>
              <c:idx val="1"/>
              <c:layout>
                <c:manualLayout>
                  <c:x val="-1.9184652278177457E-2"/>
                  <c:y val="-6.01851851851853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F3F-4FE1-A786-E3A7AC5B45EE}"/>
                </c:ext>
              </c:extLst>
            </c:dLbl>
            <c:dLbl>
              <c:idx val="2"/>
              <c:layout>
                <c:manualLayout>
                  <c:x val="-2.5179856115107913E-2"/>
                  <c:y val="-6.48148148148148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3F-4FE1-A786-E3A7AC5B45EE}"/>
                </c:ext>
              </c:extLst>
            </c:dLbl>
            <c:dLbl>
              <c:idx val="3"/>
              <c:layout>
                <c:manualLayout>
                  <c:x val="-2.2781774580335732E-2"/>
                  <c:y val="-5.55555555555556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F3F-4FE1-A786-E3A7AC5B45EE}"/>
                </c:ext>
              </c:extLst>
            </c:dLbl>
            <c:dLbl>
              <c:idx val="4"/>
              <c:layout>
                <c:manualLayout>
                  <c:x val="-2.1582733812949641E-2"/>
                  <c:y val="-5.0925925925925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F3F-4FE1-A786-E3A7AC5B45EE}"/>
                </c:ext>
              </c:extLst>
            </c:dLbl>
            <c:dLbl>
              <c:idx val="5"/>
              <c:layout>
                <c:manualLayout>
                  <c:x val="-3.237410071942446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F3F-4FE1-A786-E3A7AC5B45EE}"/>
                </c:ext>
              </c:extLst>
            </c:dLbl>
            <c:dLbl>
              <c:idx val="8"/>
              <c:layout>
                <c:manualLayout>
                  <c:x val="-2.1583705220291028E-3"/>
                  <c:y val="-4.55062571103526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F3F-4FE1-A786-E3A7AC5B45EE}"/>
                </c:ext>
              </c:extLst>
            </c:dLbl>
            <c:dLbl>
              <c:idx val="9"/>
              <c:layout>
                <c:manualLayout>
                  <c:x val="1.1990407673861791E-3"/>
                  <c:y val="-2.77777777777778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F3F-4FE1-A786-E3A7AC5B45EE}"/>
                </c:ext>
              </c:extLst>
            </c:dLbl>
            <c:dLbl>
              <c:idx val="10"/>
              <c:layout>
                <c:manualLayout>
                  <c:x val="-2.3980815347721821E-3"/>
                  <c:y val="-4.62962962962964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F3F-4FE1-A786-E3A7AC5B45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'FAT X CB'!$G$4:$G$15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'FAT X CB'!$H$4:$H$15</c:f>
              <c:numCache>
                <c:formatCode>0.00%</c:formatCode>
                <c:ptCount val="12"/>
                <c:pt idx="0">
                  <c:v>0.01</c:v>
                </c:pt>
                <c:pt idx="1">
                  <c:v>3.3333333333333335E-3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5.7142857142857143E-3</c:v>
                </c:pt>
                <c:pt idx="5">
                  <c:v>1.2857142857142857E-2</c:v>
                </c:pt>
                <c:pt idx="6">
                  <c:v>2.1428571428571429E-2</c:v>
                </c:pt>
                <c:pt idx="7">
                  <c:v>3.3333333333333333E-2</c:v>
                </c:pt>
                <c:pt idx="8">
                  <c:v>1.6666666666666666E-2</c:v>
                </c:pt>
                <c:pt idx="9">
                  <c:v>7.5656487227535648E-3</c:v>
                </c:pt>
                <c:pt idx="10">
                  <c:v>7.1428571428571426E-3</c:v>
                </c:pt>
                <c:pt idx="11">
                  <c:v>8.6E-3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3F-4FE1-A786-E3A7AC5B45EE}"/>
            </c:ext>
          </c:extLst>
        </c:ser>
        <c:ser>
          <c:idx val="1"/>
          <c:order val="1"/>
          <c:tx>
            <c:strRef>
              <c:f>'FAT X CB'!$I$2</c:f>
              <c:strCache>
                <c:ptCount val="1"/>
                <c:pt idx="0">
                  <c:v>Meta</c:v>
                </c:pt>
              </c:strCache>
            </c:strRef>
          </c:tx>
          <c:spPr>
            <a:ln w="31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strRef>
              <c:f>'FAT X CB'!$G$4:$G$15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'FAT X CB'!$I$4:$I$15</c:f>
              <c:numCache>
                <c:formatCode>0.00%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3F-4FE1-A786-E3A7AC5B4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233408"/>
        <c:axId val="905236128"/>
      </c:lineChart>
      <c:catAx>
        <c:axId val="9052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5236128"/>
        <c:crosses val="autoZero"/>
        <c:auto val="1"/>
        <c:lblAlgn val="ctr"/>
        <c:lblOffset val="100"/>
        <c:noMultiLvlLbl val="0"/>
      </c:catAx>
      <c:valAx>
        <c:axId val="905236128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52334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Plan1!$F$3:$F$5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Plan1!$G$3:$G$5</c:f>
              <c:numCache>
                <c:formatCode>_(* #,##0.00_);_(* \(#,##0.00\);_(* "-"??_);_(@_)</c:formatCode>
                <c:ptCount val="3"/>
                <c:pt idx="0">
                  <c:v>17763</c:v>
                </c:pt>
                <c:pt idx="1">
                  <c:v>17476</c:v>
                </c:pt>
                <c:pt idx="2">
                  <c:v>31077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C-4C0B-AE6B-34F6BA825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2993536"/>
        <c:axId val="78300006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Plan1!$F$3:$F$5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Plan1!$H$3:$H$5</c:f>
              <c:numCache>
                <c:formatCode>_(* #,##0.00_);_(* \(#,##0.00\);_(* "-"??_);_(@_)</c:formatCode>
                <c:ptCount val="3"/>
                <c:pt idx="0">
                  <c:v>1201749</c:v>
                </c:pt>
                <c:pt idx="1">
                  <c:v>1088012</c:v>
                </c:pt>
                <c:pt idx="2">
                  <c:v>1129176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C-4C0B-AE6B-34F6BA825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993536"/>
        <c:axId val="783000064"/>
      </c:lineChart>
      <c:catAx>
        <c:axId val="7829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3000064"/>
        <c:crosses val="autoZero"/>
        <c:auto val="1"/>
        <c:lblAlgn val="ctr"/>
        <c:lblOffset val="100"/>
        <c:noMultiLvlLbl val="0"/>
      </c:catAx>
      <c:valAx>
        <c:axId val="78300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299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 b="1" baseline="0"/>
              <a:t>Rec</a:t>
            </a:r>
            <a:endParaRPr lang="pt-BR" sz="1200" b="1"/>
          </a:p>
        </c:rich>
      </c:tx>
      <c:layout>
        <c:manualLayout>
          <c:xMode val="edge"/>
          <c:yMode val="edge"/>
          <c:x val="4.9093569069742323E-5"/>
          <c:y val="1.651645556863497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BASE_GRAFICO!$D$1</c:f>
              <c:strCache>
                <c:ptCount val="1"/>
                <c:pt idx="0">
                  <c:v>REC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D0-4F34-93A1-6E930362DF97}"/>
              </c:ext>
            </c:extLst>
          </c:dPt>
          <c:dPt>
            <c:idx val="1"/>
            <c:invertIfNegative val="0"/>
            <c:bubble3D val="0"/>
            <c:spPr>
              <a:solidFill>
                <a:srgbClr val="99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2D0-4F34-93A1-6E930362DF97}"/>
              </c:ext>
            </c:extLst>
          </c:dPt>
          <c:dPt>
            <c:idx val="2"/>
            <c:invertIfNegative val="0"/>
            <c:bubble3D val="0"/>
            <c:spPr>
              <a:solidFill>
                <a:srgbClr val="99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2D0-4F34-93A1-6E930362DF97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2D0-4F34-93A1-6E930362DF9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2D0-4F34-93A1-6E930362DF97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2D0-4F34-93A1-6E930362DF97}"/>
              </c:ext>
            </c:extLst>
          </c:dPt>
          <c:dPt>
            <c:idx val="6"/>
            <c:invertIfNegative val="0"/>
            <c:bubble3D val="0"/>
            <c:spPr>
              <a:solidFill>
                <a:srgbClr val="008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2D0-4F34-93A1-6E930362DF97}"/>
              </c:ext>
            </c:extLst>
          </c:dPt>
          <c:dPt>
            <c:idx val="7"/>
            <c:invertIfNegative val="0"/>
            <c:bubble3D val="0"/>
            <c:spPr>
              <a:solidFill>
                <a:srgbClr val="008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2D0-4F34-93A1-6E930362DF97}"/>
              </c:ext>
            </c:extLst>
          </c:dPt>
          <c:dPt>
            <c:idx val="8"/>
            <c:invertIfNegative val="0"/>
            <c:bubble3D val="0"/>
            <c:spPr>
              <a:solidFill>
                <a:srgbClr val="008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2D0-4F34-93A1-6E930362DF9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2D0-4F34-93A1-6E930362DF9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2D0-4F34-93A1-6E930362DF9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2D0-4F34-93A1-6E930362DF97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2D0-4F34-93A1-6E930362DF9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F2D0-4F34-93A1-6E930362DF97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F2D0-4F34-93A1-6E930362DF97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F2D0-4F34-93A1-6E930362DF97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F2D0-4F34-93A1-6E930362DF97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F2D0-4F34-93A1-6E930362DF97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F2D0-4F34-93A1-6E930362DF97}"/>
              </c:ext>
            </c:extLst>
          </c:dPt>
          <c:dPt>
            <c:idx val="19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F2D0-4F34-93A1-6E930362DF97}"/>
              </c:ext>
            </c:extLst>
          </c:dPt>
          <c:dPt>
            <c:idx val="2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F2D0-4F34-93A1-6E930362DF97}"/>
              </c:ext>
            </c:extLst>
          </c:dPt>
          <c:dLbls>
            <c:dLbl>
              <c:idx val="0"/>
              <c:layout>
                <c:manualLayout>
                  <c:x val="0"/>
                  <c:y val="0.1348231991834353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D0-4F34-93A1-6E930362DF97}"/>
                </c:ext>
              </c:extLst>
            </c:dLbl>
            <c:dLbl>
              <c:idx val="1"/>
              <c:layout>
                <c:manualLayout>
                  <c:x val="0"/>
                  <c:y val="0.1171682706328374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D0-4F34-93A1-6E930362DF97}"/>
                </c:ext>
              </c:extLst>
            </c:dLbl>
            <c:dLbl>
              <c:idx val="2"/>
              <c:layout>
                <c:manualLayout>
                  <c:x val="-1.8741785899498227E-4"/>
                  <c:y val="0.1478184523521203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D0-4F34-93A1-6E930362DF97}"/>
                </c:ext>
              </c:extLst>
            </c:dLbl>
            <c:dLbl>
              <c:idx val="3"/>
              <c:layout>
                <c:manualLayout>
                  <c:x val="-3.9472577053479571E-3"/>
                  <c:y val="0.2886639643998826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D0-4F34-93A1-6E930362DF97}"/>
                </c:ext>
              </c:extLst>
            </c:dLbl>
            <c:dLbl>
              <c:idx val="4"/>
              <c:layout>
                <c:manualLayout>
                  <c:x val="-1.3889353979725861E-16"/>
                  <c:y val="0.155177110319951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D0-4F34-93A1-6E930362DF97}"/>
                </c:ext>
              </c:extLst>
            </c:dLbl>
            <c:dLbl>
              <c:idx val="5"/>
              <c:layout>
                <c:manualLayout>
                  <c:x val="0"/>
                  <c:y val="0.1287693205016039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2D0-4F34-93A1-6E930362DF97}"/>
                </c:ext>
              </c:extLst>
            </c:dLbl>
            <c:dLbl>
              <c:idx val="6"/>
              <c:layout>
                <c:manualLayout>
                  <c:x val="0"/>
                  <c:y val="0.1924347038859910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2D0-4F34-93A1-6E930362DF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BASE_GRAFICO!$A$40:$A$51</c:f>
              <c:strCache>
                <c:ptCount val="12"/>
                <c:pt idx="0">
                  <c:v>JAN'19</c:v>
                </c:pt>
                <c:pt idx="1">
                  <c:v>FEV'19</c:v>
                </c:pt>
                <c:pt idx="2">
                  <c:v>MAR'19</c:v>
                </c:pt>
                <c:pt idx="3">
                  <c:v>ABR'19</c:v>
                </c:pt>
                <c:pt idx="4">
                  <c:v>MAIO'19</c:v>
                </c:pt>
                <c:pt idx="5">
                  <c:v>JUN'19</c:v>
                </c:pt>
                <c:pt idx="6">
                  <c:v>JUL'19</c:v>
                </c:pt>
                <c:pt idx="7">
                  <c:v>AGO'19</c:v>
                </c:pt>
                <c:pt idx="8">
                  <c:v>SET'19</c:v>
                </c:pt>
                <c:pt idx="9">
                  <c:v>OUT'19</c:v>
                </c:pt>
                <c:pt idx="10">
                  <c:v>NOV'19</c:v>
                </c:pt>
                <c:pt idx="11">
                  <c:v>DEZ'19</c:v>
                </c:pt>
              </c:strCache>
            </c:strRef>
          </c:cat>
          <c:val>
            <c:numRef>
              <c:f>BASE_GRAFICO!$D$40:$D$51</c:f>
              <c:numCache>
                <c:formatCode>General</c:formatCode>
                <c:ptCount val="12"/>
                <c:pt idx="0">
                  <c:v>868</c:v>
                </c:pt>
                <c:pt idx="1">
                  <c:v>676</c:v>
                </c:pt>
                <c:pt idx="2">
                  <c:v>748</c:v>
                </c:pt>
                <c:pt idx="3">
                  <c:v>1102</c:v>
                </c:pt>
                <c:pt idx="4">
                  <c:v>872</c:v>
                </c:pt>
                <c:pt idx="5">
                  <c:v>576</c:v>
                </c:pt>
                <c:pt idx="6">
                  <c:v>974</c:v>
                </c:pt>
                <c:pt idx="7">
                  <c:v>1027</c:v>
                </c:pt>
                <c:pt idx="8">
                  <c:v>489</c:v>
                </c:pt>
                <c:pt idx="9">
                  <c:v>828</c:v>
                </c:pt>
                <c:pt idx="10">
                  <c:v>732</c:v>
                </c:pt>
                <c:pt idx="11">
                  <c:v>1059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2D0-4F34-93A1-6E930362D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"/>
        <c:axId val="714136832"/>
        <c:axId val="714137920"/>
      </c:barChart>
      <c:lineChart>
        <c:grouping val="standard"/>
        <c:varyColors val="0"/>
        <c:ser>
          <c:idx val="1"/>
          <c:order val="1"/>
          <c:tx>
            <c:strRef>
              <c:f>BASE_GRAFICO!$E$1</c:f>
              <c:strCache>
                <c:ptCount val="1"/>
                <c:pt idx="0">
                  <c:v>VN</c:v>
                </c:pt>
              </c:strCache>
            </c:strRef>
          </c:tx>
          <c:spPr>
            <a:ln w="476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B-F2D0-4F34-93A1-6E930362DF97}"/>
              </c:ext>
            </c:extLst>
          </c:dPt>
          <c:dLbls>
            <c:dLbl>
              <c:idx val="0"/>
              <c:layout>
                <c:manualLayout>
                  <c:x val="-4.3411791690689962E-2"/>
                  <c:y val="-5.88033062741003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F2D0-4F34-93A1-6E930362DF97}"/>
                </c:ext>
              </c:extLst>
            </c:dLbl>
            <c:dLbl>
              <c:idx val="2"/>
              <c:layout>
                <c:manualLayout>
                  <c:x val="-4.0779830047887974E-2"/>
                  <c:y val="-6.31777927808524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F2D0-4F34-93A1-6E930362DF97}"/>
                </c:ext>
              </c:extLst>
            </c:dLbl>
            <c:dLbl>
              <c:idx val="3"/>
              <c:layout>
                <c:manualLayout>
                  <c:x val="-3.956782548610327E-2"/>
                  <c:y val="-0.1128580978224422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F2D0-4F34-93A1-6E930362DF97}"/>
                </c:ext>
              </c:extLst>
            </c:dLbl>
            <c:dLbl>
              <c:idx val="7"/>
              <c:layout>
                <c:manualLayout>
                  <c:x val="-4.1428821807213433E-2"/>
                  <c:y val="-0.1273058301688457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F2D0-4F34-93A1-6E930362DF97}"/>
                </c:ext>
              </c:extLst>
            </c:dLbl>
            <c:dLbl>
              <c:idx val="9"/>
              <c:layout>
                <c:manualLayout>
                  <c:x val="-3.5632078812699433E-2"/>
                  <c:y val="-8.08044351596589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F2D0-4F34-93A1-6E930362DF97}"/>
                </c:ext>
              </c:extLst>
            </c:dLbl>
            <c:dLbl>
              <c:idx val="11"/>
              <c:layout>
                <c:manualLayout>
                  <c:x val="-4.1389698352101489E-2"/>
                  <c:y val="-7.11343863514079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F2D0-4F34-93A1-6E930362DF97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BASE_GRAFICO!$A$106:$A$107</c:f>
              <c:strCache>
                <c:ptCount val="2"/>
                <c:pt idx="0">
                  <c:v>JAN'18</c:v>
                </c:pt>
                <c:pt idx="1">
                  <c:v>FEV'18</c:v>
                </c:pt>
              </c:strCache>
            </c:strRef>
          </c:cat>
          <c:val>
            <c:numRef>
              <c:f>BASE_GRAFICO!$E$14:$E$25</c:f>
              <c:numCache>
                <c:formatCode>0</c:formatCode>
                <c:ptCount val="12"/>
                <c:pt idx="0">
                  <c:v>398.09</c:v>
                </c:pt>
                <c:pt idx="1">
                  <c:v>315.41199999999998</c:v>
                </c:pt>
                <c:pt idx="2">
                  <c:v>347.13200000000001</c:v>
                </c:pt>
                <c:pt idx="3">
                  <c:v>310.262</c:v>
                </c:pt>
                <c:pt idx="4">
                  <c:v>319.20100000000002</c:v>
                </c:pt>
                <c:pt idx="5">
                  <c:v>394.18299999999999</c:v>
                </c:pt>
                <c:pt idx="6">
                  <c:v>434.59100000000001</c:v>
                </c:pt>
                <c:pt idx="7">
                  <c:v>373.27699999999999</c:v>
                </c:pt>
                <c:pt idx="8">
                  <c:v>445.411</c:v>
                </c:pt>
                <c:pt idx="9">
                  <c:v>323.65100000000001</c:v>
                </c:pt>
                <c:pt idx="10">
                  <c:v>375.97300000000001</c:v>
                </c:pt>
                <c:pt idx="11">
                  <c:v>357.99099999999999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2D0-4F34-93A1-6E930362D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138464"/>
        <c:axId val="714139552"/>
      </c:lineChart>
      <c:catAx>
        <c:axId val="7141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4137920"/>
        <c:crosses val="autoZero"/>
        <c:auto val="1"/>
        <c:lblAlgn val="ctr"/>
        <c:lblOffset val="100"/>
        <c:noMultiLvlLbl val="0"/>
      </c:catAx>
      <c:valAx>
        <c:axId val="714137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Mil</a:t>
                </a:r>
                <a:r>
                  <a:rPr lang="pt-BR" baseline="0"/>
                  <a:t> - Reclamações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,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4136832"/>
        <c:crosses val="autoZero"/>
        <c:crossBetween val="between"/>
      </c:valAx>
      <c:valAx>
        <c:axId val="7141395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 Qtde</a:t>
                </a:r>
                <a:r>
                  <a:rPr lang="pt-BR" baseline="0"/>
                  <a:t> - Trocas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4138464"/>
        <c:crosses val="max"/>
        <c:crossBetween val="between"/>
      </c:valAx>
      <c:catAx>
        <c:axId val="71413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4139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 b="1" baseline="0"/>
              <a:t>BL</a:t>
            </a:r>
            <a:endParaRPr lang="pt-BR" sz="1200" b="1"/>
          </a:p>
        </c:rich>
      </c:tx>
      <c:layout>
        <c:manualLayout>
          <c:xMode val="edge"/>
          <c:yMode val="edge"/>
          <c:x val="4.8052545294660839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751248152006939"/>
          <c:y val="0.15398000819491151"/>
          <c:w val="0.76488952621073292"/>
          <c:h val="0.62228316113638438"/>
        </c:manualLayout>
      </c:layout>
      <c:barChart>
        <c:barDir val="col"/>
        <c:grouping val="clustered"/>
        <c:varyColors val="0"/>
        <c:ser>
          <c:idx val="0"/>
          <c:order val="0"/>
          <c:tx>
            <c:v>Bloqueios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837-4503-97F3-33D3D3272DE9}"/>
              </c:ext>
            </c:extLst>
          </c:dPt>
          <c:dPt>
            <c:idx val="1"/>
            <c:invertIfNegative val="0"/>
            <c:bubble3D val="0"/>
            <c:spPr>
              <a:solidFill>
                <a:srgbClr val="99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837-4503-97F3-33D3D3272DE9}"/>
              </c:ext>
            </c:extLst>
          </c:dPt>
          <c:dPt>
            <c:idx val="2"/>
            <c:invertIfNegative val="0"/>
            <c:bubble3D val="0"/>
            <c:spPr>
              <a:solidFill>
                <a:srgbClr val="99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837-4503-97F3-33D3D3272DE9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837-4503-97F3-33D3D3272DE9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837-4503-97F3-33D3D3272DE9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837-4503-97F3-33D3D3272DE9}"/>
              </c:ext>
            </c:extLst>
          </c:dPt>
          <c:dPt>
            <c:idx val="6"/>
            <c:invertIfNegative val="0"/>
            <c:bubble3D val="0"/>
            <c:spPr>
              <a:solidFill>
                <a:srgbClr val="008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837-4503-97F3-33D3D3272DE9}"/>
              </c:ext>
            </c:extLst>
          </c:dPt>
          <c:dPt>
            <c:idx val="7"/>
            <c:invertIfNegative val="0"/>
            <c:bubble3D val="0"/>
            <c:spPr>
              <a:solidFill>
                <a:srgbClr val="008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837-4503-97F3-33D3D3272DE9}"/>
              </c:ext>
            </c:extLst>
          </c:dPt>
          <c:dPt>
            <c:idx val="8"/>
            <c:invertIfNegative val="0"/>
            <c:bubble3D val="0"/>
            <c:spPr>
              <a:solidFill>
                <a:srgbClr val="008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837-4503-97F3-33D3D3272DE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837-4503-97F3-33D3D3272DE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837-4503-97F3-33D3D3272DE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837-4503-97F3-33D3D3272DE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837-4503-97F3-33D3D3272DE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F837-4503-97F3-33D3D3272DE9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F837-4503-97F3-33D3D3272DE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F837-4503-97F3-33D3D3272DE9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F837-4503-97F3-33D3D3272DE9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F837-4503-97F3-33D3D3272DE9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F837-4503-97F3-33D3D3272DE9}"/>
              </c:ext>
            </c:extLst>
          </c:dPt>
          <c:dPt>
            <c:idx val="19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F837-4503-97F3-33D3D3272DE9}"/>
              </c:ext>
            </c:extLst>
          </c:dPt>
          <c:dPt>
            <c:idx val="2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F837-4503-97F3-33D3D3272DE9}"/>
              </c:ext>
            </c:extLst>
          </c:dPt>
          <c:dLbls>
            <c:dLbl>
              <c:idx val="0"/>
              <c:layout>
                <c:manualLayout>
                  <c:x val="-2.1451219598059728E-3"/>
                  <c:y val="9.26795570648715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837-4503-97F3-33D3D3272DE9}"/>
                </c:ext>
              </c:extLst>
            </c:dLbl>
            <c:dLbl>
              <c:idx val="1"/>
              <c:layout>
                <c:manualLayout>
                  <c:x val="0"/>
                  <c:y val="9.3960948477837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37-4503-97F3-33D3D3272DE9}"/>
                </c:ext>
              </c:extLst>
            </c:dLbl>
            <c:dLbl>
              <c:idx val="2"/>
              <c:layout>
                <c:manualLayout>
                  <c:x val="0"/>
                  <c:y val="8.46134628994421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837-4503-97F3-33D3D3272DE9}"/>
                </c:ext>
              </c:extLst>
            </c:dLbl>
            <c:dLbl>
              <c:idx val="3"/>
              <c:layout>
                <c:manualLayout>
                  <c:x val="0"/>
                  <c:y val="7.928952076461977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837-4503-97F3-33D3D3272DE9}"/>
                </c:ext>
              </c:extLst>
            </c:dLbl>
            <c:dLbl>
              <c:idx val="4"/>
              <c:layout>
                <c:manualLayout>
                  <c:x val="-7.7708956732311061E-17"/>
                  <c:y val="7.224831973836702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837-4503-97F3-33D3D3272DE9}"/>
                </c:ext>
              </c:extLst>
            </c:dLbl>
            <c:dLbl>
              <c:idx val="5"/>
              <c:layout>
                <c:manualLayout>
                  <c:x val="-7.8063477120611185E-17"/>
                  <c:y val="0.2243984238472246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837-4503-97F3-33D3D3272DE9}"/>
                </c:ext>
              </c:extLst>
            </c:dLbl>
            <c:dLbl>
              <c:idx val="6"/>
              <c:layout>
                <c:manualLayout>
                  <c:x val="0"/>
                  <c:y val="9.936731024802078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837-4503-97F3-33D3D3272DE9}"/>
                </c:ext>
              </c:extLst>
            </c:dLbl>
            <c:dLbl>
              <c:idx val="7"/>
              <c:layout>
                <c:manualLayout>
                  <c:x val="0"/>
                  <c:y val="9.488038529897448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837-4503-97F3-33D3D3272DE9}"/>
                </c:ext>
              </c:extLst>
            </c:dLbl>
            <c:dLbl>
              <c:idx val="8"/>
              <c:layout>
                <c:manualLayout>
                  <c:x val="-1.5541791346462212E-16"/>
                  <c:y val="7.81912874373131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837-4503-97F3-33D3D3272DE9}"/>
                </c:ext>
              </c:extLst>
            </c:dLbl>
            <c:dLbl>
              <c:idx val="9"/>
              <c:layout>
                <c:manualLayout>
                  <c:x val="1.0097830977228398E-3"/>
                  <c:y val="9.956773467997136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1927689450728726E-2"/>
                      <c:h val="8.142771348716881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3-F837-4503-97F3-33D3D3272DE9}"/>
                </c:ext>
              </c:extLst>
            </c:dLbl>
            <c:dLbl>
              <c:idx val="10"/>
              <c:layout>
                <c:manualLayout>
                  <c:x val="-1.5533561045773415E-16"/>
                  <c:y val="7.28525680264438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837-4503-97F3-33D3D3272DE9}"/>
                </c:ext>
              </c:extLst>
            </c:dLbl>
            <c:dLbl>
              <c:idx val="11"/>
              <c:layout>
                <c:manualLayout>
                  <c:x val="-1.5722470341763048E-16"/>
                  <c:y val="7.84144386260351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837-4503-97F3-33D3D3272D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BASE_GRAFICO!$A$66:$A$77</c:f>
              <c:strCache>
                <c:ptCount val="12"/>
                <c:pt idx="0">
                  <c:v>JAN'19</c:v>
                </c:pt>
                <c:pt idx="1">
                  <c:v>FEV'19</c:v>
                </c:pt>
                <c:pt idx="2">
                  <c:v>MAR'19</c:v>
                </c:pt>
                <c:pt idx="3">
                  <c:v>ABR'19</c:v>
                </c:pt>
                <c:pt idx="4">
                  <c:v>MAIO'19</c:v>
                </c:pt>
                <c:pt idx="5">
                  <c:v>JUN'19</c:v>
                </c:pt>
                <c:pt idx="6">
                  <c:v>JUL'19</c:v>
                </c:pt>
                <c:pt idx="7">
                  <c:v>AGO'19</c:v>
                </c:pt>
                <c:pt idx="8">
                  <c:v>SET'19</c:v>
                </c:pt>
                <c:pt idx="9">
                  <c:v>OUT'19</c:v>
                </c:pt>
                <c:pt idx="10">
                  <c:v>NOV'19</c:v>
                </c:pt>
                <c:pt idx="11">
                  <c:v>DEZ'19</c:v>
                </c:pt>
              </c:strCache>
            </c:strRef>
          </c:cat>
          <c:val>
            <c:numRef>
              <c:f>BASE_GRAFICO!$C$66:$C$77</c:f>
              <c:numCache>
                <c:formatCode>General</c:formatCode>
                <c:ptCount val="12"/>
                <c:pt idx="0">
                  <c:v>4629</c:v>
                </c:pt>
                <c:pt idx="1">
                  <c:v>11776</c:v>
                </c:pt>
                <c:pt idx="2">
                  <c:v>10331</c:v>
                </c:pt>
                <c:pt idx="3">
                  <c:v>13061</c:v>
                </c:pt>
                <c:pt idx="4">
                  <c:v>13374</c:v>
                </c:pt>
                <c:pt idx="5">
                  <c:v>32514</c:v>
                </c:pt>
                <c:pt idx="6">
                  <c:v>29411</c:v>
                </c:pt>
                <c:pt idx="7">
                  <c:v>15953</c:v>
                </c:pt>
                <c:pt idx="8">
                  <c:v>15449</c:v>
                </c:pt>
                <c:pt idx="9">
                  <c:v>22952</c:v>
                </c:pt>
                <c:pt idx="10">
                  <c:v>29915</c:v>
                </c:pt>
                <c:pt idx="11">
                  <c:v>22213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837-4503-97F3-33D3D3272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"/>
        <c:axId val="714146080"/>
        <c:axId val="714139008"/>
      </c:barChart>
      <c:lineChart>
        <c:grouping val="standard"/>
        <c:varyColors val="0"/>
        <c:ser>
          <c:idx val="1"/>
          <c:order val="1"/>
          <c:tx>
            <c:strRef>
              <c:f>BASE_GRAFICO!$E$1</c:f>
              <c:strCache>
                <c:ptCount val="1"/>
                <c:pt idx="0">
                  <c:v>VN</c:v>
                </c:pt>
              </c:strCache>
            </c:strRef>
          </c:tx>
          <c:spPr>
            <a:ln w="476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B-F837-4503-97F3-33D3D3272DE9}"/>
              </c:ext>
            </c:extLst>
          </c:dPt>
          <c:dLbls>
            <c:dLbl>
              <c:idx val="2"/>
              <c:layout>
                <c:manualLayout>
                  <c:x val="-3.4897477509967745E-2"/>
                  <c:y val="-6.31776757072032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F837-4503-97F3-33D3D3272DE9}"/>
                </c:ext>
              </c:extLst>
            </c:dLbl>
            <c:dLbl>
              <c:idx val="5"/>
              <c:layout>
                <c:manualLayout>
                  <c:x val="-4.4540114752960686E-2"/>
                  <c:y val="-0.1311690376620328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F837-4503-97F3-33D3D3272DE9}"/>
                </c:ext>
              </c:extLst>
            </c:dLbl>
            <c:dLbl>
              <c:idx val="9"/>
              <c:layout>
                <c:manualLayout>
                  <c:x val="-5.7735143942566826E-2"/>
                  <c:y val="-9.38574127649947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341170847757212E-2"/>
                      <c:h val="9.050647622017415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D-F837-4503-97F3-33D3D3272DE9}"/>
                </c:ext>
              </c:extLst>
            </c:dLbl>
            <c:dLbl>
              <c:idx val="10"/>
              <c:layout>
                <c:manualLayout>
                  <c:x val="-4.6432596436924649E-2"/>
                  <c:y val="-0.116593390622527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F837-4503-97F3-33D3D3272DE9}"/>
                </c:ext>
              </c:extLst>
            </c:dLbl>
            <c:dLbl>
              <c:idx val="13"/>
              <c:layout>
                <c:manualLayout>
                  <c:x val="-4.2581063226371112E-2"/>
                  <c:y val="-7.62221799985506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F837-4503-97F3-33D3D3272DE9}"/>
                </c:ext>
              </c:extLst>
            </c:dLbl>
            <c:dLbl>
              <c:idx val="15"/>
              <c:layout>
                <c:manualLayout>
                  <c:x val="-5.131277977710072E-2"/>
                  <c:y val="-0.195668980984730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F837-4503-97F3-33D3D3272DE9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BASE_GRAFICO!$A$106:$A$107</c:f>
              <c:strCache>
                <c:ptCount val="2"/>
                <c:pt idx="0">
                  <c:v>JAN'18</c:v>
                </c:pt>
                <c:pt idx="1">
                  <c:v>FEV'18</c:v>
                </c:pt>
              </c:strCache>
            </c:strRef>
          </c:cat>
          <c:val>
            <c:numRef>
              <c:f>BASE_GRAFICO!$E$14:$E$25</c:f>
              <c:numCache>
                <c:formatCode>0</c:formatCode>
                <c:ptCount val="12"/>
                <c:pt idx="0">
                  <c:v>398.09</c:v>
                </c:pt>
                <c:pt idx="1">
                  <c:v>315.41199999999998</c:v>
                </c:pt>
                <c:pt idx="2">
                  <c:v>347.13200000000001</c:v>
                </c:pt>
                <c:pt idx="3">
                  <c:v>310.262</c:v>
                </c:pt>
                <c:pt idx="4">
                  <c:v>319.20100000000002</c:v>
                </c:pt>
                <c:pt idx="5">
                  <c:v>394.18299999999999</c:v>
                </c:pt>
                <c:pt idx="6">
                  <c:v>434.59100000000001</c:v>
                </c:pt>
                <c:pt idx="7">
                  <c:v>373.27699999999999</c:v>
                </c:pt>
                <c:pt idx="8">
                  <c:v>445.411</c:v>
                </c:pt>
                <c:pt idx="9">
                  <c:v>323.65100000000001</c:v>
                </c:pt>
                <c:pt idx="10">
                  <c:v>375.97300000000001</c:v>
                </c:pt>
                <c:pt idx="11">
                  <c:v>357.99099999999999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837-4503-97F3-33D3D3272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142816"/>
        <c:axId val="714140640"/>
      </c:lineChart>
      <c:catAx>
        <c:axId val="71414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4139008"/>
        <c:crosses val="autoZero"/>
        <c:auto val="1"/>
        <c:lblAlgn val="ctr"/>
        <c:lblOffset val="100"/>
        <c:noMultiLvlLbl val="0"/>
      </c:catAx>
      <c:valAx>
        <c:axId val="714139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Mil</a:t>
                </a:r>
                <a:r>
                  <a:rPr lang="pt-BR" baseline="0"/>
                  <a:t> - Bloqueios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,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4146080"/>
        <c:crosses val="autoZero"/>
        <c:crossBetween val="between"/>
      </c:valAx>
      <c:valAx>
        <c:axId val="7141406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 Qtde</a:t>
                </a:r>
                <a:r>
                  <a:rPr lang="pt-BR" baseline="0"/>
                  <a:t> - Trocas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4142816"/>
        <c:crosses val="max"/>
        <c:crossBetween val="between"/>
      </c:valAx>
      <c:catAx>
        <c:axId val="71414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4140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15033331516535"/>
          <c:y val="0.92098567630440809"/>
          <c:w val="0.3290394655652833"/>
          <c:h val="7.9014323695591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 sz="1400">
                <a:solidFill>
                  <a:sysClr val="windowText" lastClr="000000"/>
                </a:solidFill>
              </a:rPr>
              <a:t>Rec</a:t>
            </a:r>
          </a:p>
        </c:rich>
      </c:tx>
      <c:layout>
        <c:manualLayout>
          <c:xMode val="edge"/>
          <c:yMode val="edge"/>
          <c:x val="1.2852619946098149E-2"/>
          <c:y val="1.8573795737972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1609973580773511E-2"/>
          <c:y val="0.18359751403694505"/>
          <c:w val="0.93454416140816488"/>
          <c:h val="0.709591353164187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40000" dist="18161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990000"/>
              </a:solidFill>
              <a:ln>
                <a:noFill/>
              </a:ln>
              <a:effectLst>
                <a:outerShdw blurRad="40000" dist="18161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296-4296-8946-1A7326D3B4F7}"/>
              </c:ext>
            </c:extLst>
          </c:dPt>
          <c:dPt>
            <c:idx val="1"/>
            <c:invertIfNegative val="0"/>
            <c:bubble3D val="0"/>
            <c:spPr>
              <a:solidFill>
                <a:srgbClr val="990000"/>
              </a:solidFill>
              <a:ln>
                <a:noFill/>
              </a:ln>
              <a:effectLst>
                <a:outerShdw blurRad="40000" dist="18161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296-4296-8946-1A7326D3B4F7}"/>
              </c:ext>
            </c:extLst>
          </c:dPt>
          <c:dPt>
            <c:idx val="2"/>
            <c:invertIfNegative val="0"/>
            <c:bubble3D val="0"/>
            <c:spPr>
              <a:solidFill>
                <a:srgbClr val="990000"/>
              </a:solidFill>
              <a:ln>
                <a:noFill/>
              </a:ln>
              <a:effectLst>
                <a:outerShdw blurRad="40000" dist="18161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296-4296-8946-1A7326D3B4F7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40000" dist="18161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296-4296-8946-1A7326D3B4F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40000" dist="18161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296-4296-8946-1A7326D3B4F7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40000" dist="18161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296-4296-8946-1A7326D3B4F7}"/>
              </c:ext>
            </c:extLst>
          </c:dPt>
          <c:dPt>
            <c:idx val="6"/>
            <c:invertIfNegative val="0"/>
            <c:bubble3D val="0"/>
            <c:spPr>
              <a:solidFill>
                <a:srgbClr val="008000"/>
              </a:solidFill>
              <a:ln>
                <a:noFill/>
              </a:ln>
              <a:effectLst>
                <a:outerShdw blurRad="40000" dist="18161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296-4296-8946-1A7326D3B4F7}"/>
              </c:ext>
            </c:extLst>
          </c:dPt>
          <c:dPt>
            <c:idx val="7"/>
            <c:invertIfNegative val="0"/>
            <c:bubble3D val="0"/>
            <c:spPr>
              <a:solidFill>
                <a:srgbClr val="008000"/>
              </a:solidFill>
              <a:ln>
                <a:noFill/>
              </a:ln>
              <a:effectLst>
                <a:outerShdw blurRad="40000" dist="18161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296-4296-8946-1A7326D3B4F7}"/>
              </c:ext>
            </c:extLst>
          </c:dPt>
          <c:dPt>
            <c:idx val="8"/>
            <c:invertIfNegative val="0"/>
            <c:bubble3D val="0"/>
            <c:spPr>
              <a:solidFill>
                <a:srgbClr val="008000"/>
              </a:solidFill>
              <a:ln>
                <a:noFill/>
              </a:ln>
              <a:effectLst>
                <a:outerShdw blurRad="40000" dist="18161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296-4296-8946-1A7326D3B4F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40000" dist="18161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296-4296-8946-1A7326D3B4F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40000" dist="18161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3296-4296-8946-1A7326D3B4F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40000" dist="18161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3296-4296-8946-1A7326D3B4F7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>
                <a:outerShdw blurRad="40000" dist="18161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3296-4296-8946-1A7326D3B4F7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>
                <a:outerShdw blurRad="40000" dist="18161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3296-4296-8946-1A7326D3B4F7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>
                <a:outerShdw blurRad="40000" dist="18161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3296-4296-8946-1A7326D3B4F7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>
                <a:outerShdw blurRad="40000" dist="18161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3296-4296-8946-1A7326D3B4F7}"/>
              </c:ext>
            </c:extLst>
          </c:dPt>
          <c:dPt>
            <c:idx val="19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>
                <a:outerShdw blurRad="40000" dist="18161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3296-4296-8946-1A7326D3B4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BASE_GRAFICO!$A$92:$A$103</c:f>
              <c:strCache>
                <c:ptCount val="12"/>
                <c:pt idx="0">
                  <c:v>JAN'19</c:v>
                </c:pt>
                <c:pt idx="1">
                  <c:v>FEV'19</c:v>
                </c:pt>
                <c:pt idx="2">
                  <c:v>MAR'19</c:v>
                </c:pt>
                <c:pt idx="3">
                  <c:v>ABR'19</c:v>
                </c:pt>
                <c:pt idx="4">
                  <c:v>MAIO'19</c:v>
                </c:pt>
                <c:pt idx="5">
                  <c:v>JUN'19</c:v>
                </c:pt>
                <c:pt idx="6">
                  <c:v>JUL'19</c:v>
                </c:pt>
                <c:pt idx="7">
                  <c:v>AGO'19</c:v>
                </c:pt>
                <c:pt idx="8">
                  <c:v>SET'19</c:v>
                </c:pt>
                <c:pt idx="9">
                  <c:v>OUT'19</c:v>
                </c:pt>
                <c:pt idx="10">
                  <c:v>NOV'19</c:v>
                </c:pt>
                <c:pt idx="11">
                  <c:v>DEZ'19</c:v>
                </c:pt>
              </c:strCache>
            </c:strRef>
          </c:cat>
          <c:val>
            <c:numRef>
              <c:f>BASE_GRAFICO!$C$92:$C$103</c:f>
              <c:numCache>
                <c:formatCode>General</c:formatCode>
                <c:ptCount val="12"/>
                <c:pt idx="0">
                  <c:v>2127</c:v>
                </c:pt>
                <c:pt idx="1">
                  <c:v>1841</c:v>
                </c:pt>
                <c:pt idx="2">
                  <c:v>1926</c:v>
                </c:pt>
                <c:pt idx="3">
                  <c:v>2257</c:v>
                </c:pt>
                <c:pt idx="4">
                  <c:v>2151</c:v>
                </c:pt>
                <c:pt idx="5">
                  <c:v>2756</c:v>
                </c:pt>
                <c:pt idx="6">
                  <c:v>3762</c:v>
                </c:pt>
                <c:pt idx="7">
                  <c:v>2086</c:v>
                </c:pt>
                <c:pt idx="8">
                  <c:v>1412</c:v>
                </c:pt>
                <c:pt idx="9">
                  <c:v>955</c:v>
                </c:pt>
                <c:pt idx="10">
                  <c:v>1607</c:v>
                </c:pt>
                <c:pt idx="11">
                  <c:v>1331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296-4296-8946-1A7326D3B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86"/>
        <c:axId val="714143360"/>
        <c:axId val="714143904"/>
      </c:barChart>
      <c:catAx>
        <c:axId val="71414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4143904"/>
        <c:crosses val="autoZero"/>
        <c:auto val="1"/>
        <c:lblAlgn val="ctr"/>
        <c:lblOffset val="100"/>
        <c:noMultiLvlLbl val="0"/>
      </c:catAx>
      <c:valAx>
        <c:axId val="714143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41433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 b="1"/>
              <a:t>T</a:t>
            </a:r>
            <a:r>
              <a:rPr lang="pt-BR" sz="1200" b="1" baseline="0"/>
              <a:t>M  Vs Ag</a:t>
            </a:r>
          </a:p>
        </c:rich>
      </c:tx>
      <c:layout>
        <c:manualLayout>
          <c:xMode val="edge"/>
          <c:yMode val="edge"/>
          <c:x val="6.2424652034910516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BASE_GRAFICO!$C$105</c:f>
              <c:strCache>
                <c:ptCount val="1"/>
                <c:pt idx="0">
                  <c:v>Ticket Médio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36-4FBD-8A22-BF2CCE0752EB}"/>
              </c:ext>
            </c:extLst>
          </c:dPt>
          <c:dPt>
            <c:idx val="1"/>
            <c:invertIfNegative val="0"/>
            <c:bubble3D val="0"/>
            <c:spPr>
              <a:solidFill>
                <a:srgbClr val="99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36-4FBD-8A22-BF2CCE0752EB}"/>
              </c:ext>
            </c:extLst>
          </c:dPt>
          <c:dPt>
            <c:idx val="2"/>
            <c:invertIfNegative val="0"/>
            <c:bubble3D val="0"/>
            <c:spPr>
              <a:solidFill>
                <a:srgbClr val="99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E36-4FBD-8A22-BF2CCE0752EB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E36-4FBD-8A22-BF2CCE0752EB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E36-4FBD-8A22-BF2CCE0752EB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E36-4FBD-8A22-BF2CCE0752EB}"/>
              </c:ext>
            </c:extLst>
          </c:dPt>
          <c:dPt>
            <c:idx val="6"/>
            <c:invertIfNegative val="0"/>
            <c:bubble3D val="0"/>
            <c:spPr>
              <a:solidFill>
                <a:srgbClr val="008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E36-4FBD-8A22-BF2CCE0752EB}"/>
              </c:ext>
            </c:extLst>
          </c:dPt>
          <c:dPt>
            <c:idx val="7"/>
            <c:invertIfNegative val="0"/>
            <c:bubble3D val="0"/>
            <c:spPr>
              <a:solidFill>
                <a:srgbClr val="008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E36-4FBD-8A22-BF2CCE0752EB}"/>
              </c:ext>
            </c:extLst>
          </c:dPt>
          <c:dPt>
            <c:idx val="8"/>
            <c:invertIfNegative val="0"/>
            <c:bubble3D val="0"/>
            <c:spPr>
              <a:solidFill>
                <a:srgbClr val="008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E36-4FBD-8A22-BF2CCE0752E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E36-4FBD-8A22-BF2CCE0752E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E36-4FBD-8A22-BF2CCE0752EB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E36-4FBD-8A22-BF2CCE0752EB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E36-4FBD-8A22-BF2CCE0752EB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E36-4FBD-8A22-BF2CCE0752EB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E36-4FBD-8A22-BF2CCE0752EB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E36-4FBD-8A22-BF2CCE0752EB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E36-4FBD-8A22-BF2CCE0752EB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5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E36-4FBD-8A22-BF2CCE0752EB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2E36-4FBD-8A22-BF2CCE0752EB}"/>
              </c:ext>
            </c:extLst>
          </c:dPt>
          <c:dPt>
            <c:idx val="19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2E36-4FBD-8A22-BF2CCE0752EB}"/>
              </c:ext>
            </c:extLst>
          </c:dPt>
          <c:dLbls>
            <c:dLbl>
              <c:idx val="0"/>
              <c:layout>
                <c:manualLayout>
                  <c:x val="0"/>
                  <c:y val="0.3077921386095357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36-4FBD-8A22-BF2CCE0752EB}"/>
                </c:ext>
              </c:extLst>
            </c:dLbl>
            <c:dLbl>
              <c:idx val="1"/>
              <c:layout>
                <c:manualLayout>
                  <c:x val="0"/>
                  <c:y val="0.318897461849807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36-4FBD-8A22-BF2CCE0752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BASE_GRAFICO!$A$118:$A$129</c:f>
              <c:strCache>
                <c:ptCount val="12"/>
                <c:pt idx="0">
                  <c:v>JAN'19</c:v>
                </c:pt>
                <c:pt idx="1">
                  <c:v>FEV'19</c:v>
                </c:pt>
                <c:pt idx="2">
                  <c:v>MAR'19</c:v>
                </c:pt>
                <c:pt idx="3">
                  <c:v>ABR'19</c:v>
                </c:pt>
                <c:pt idx="4">
                  <c:v>MAIO'19</c:v>
                </c:pt>
                <c:pt idx="5">
                  <c:v>JUN'19</c:v>
                </c:pt>
                <c:pt idx="6">
                  <c:v>JUL'19</c:v>
                </c:pt>
                <c:pt idx="7">
                  <c:v>AGO'19</c:v>
                </c:pt>
                <c:pt idx="8">
                  <c:v>SET'19</c:v>
                </c:pt>
                <c:pt idx="9">
                  <c:v>OUT'19</c:v>
                </c:pt>
                <c:pt idx="10">
                  <c:v>NOV'19</c:v>
                </c:pt>
                <c:pt idx="11">
                  <c:v>DEZ'19</c:v>
                </c:pt>
              </c:strCache>
            </c:strRef>
          </c:cat>
          <c:val>
            <c:numRef>
              <c:f>BASE_GRAFICO!$C$118:$C$129</c:f>
              <c:numCache>
                <c:formatCode>_-* #,##0.0_-;\-* #,##0.0_-;_-* "-"??_-;_-@_-</c:formatCode>
                <c:ptCount val="12"/>
                <c:pt idx="0">
                  <c:v>5.4</c:v>
                </c:pt>
                <c:pt idx="1">
                  <c:v>4.8550000000000004</c:v>
                </c:pt>
                <c:pt idx="2">
                  <c:v>4.399</c:v>
                </c:pt>
                <c:pt idx="3">
                  <c:v>4.5919999999999996</c:v>
                </c:pt>
                <c:pt idx="4">
                  <c:v>3.9180000000000001</c:v>
                </c:pt>
                <c:pt idx="5">
                  <c:v>4.2119999999999997</c:v>
                </c:pt>
                <c:pt idx="6">
                  <c:v>4.6790000000000003</c:v>
                </c:pt>
                <c:pt idx="7">
                  <c:v>6.5209999999999999</c:v>
                </c:pt>
                <c:pt idx="8">
                  <c:v>5.0190000000000001</c:v>
                </c:pt>
                <c:pt idx="9">
                  <c:v>5.4180000000000001</c:v>
                </c:pt>
                <c:pt idx="10">
                  <c:v>4.806</c:v>
                </c:pt>
                <c:pt idx="11">
                  <c:v>5.2919999999999998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E36-4FBD-8A22-BF2CCE075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714144448"/>
        <c:axId val="714145536"/>
      </c:barChart>
      <c:lineChart>
        <c:grouping val="standard"/>
        <c:varyColors val="0"/>
        <c:ser>
          <c:idx val="1"/>
          <c:order val="1"/>
          <c:tx>
            <c:strRef>
              <c:f>BASE_GRAFICO!$D$105</c:f>
              <c:strCache>
                <c:ptCount val="1"/>
                <c:pt idx="0">
                  <c:v>Aging</c:v>
                </c:pt>
              </c:strCache>
            </c:strRef>
          </c:tx>
          <c:spPr>
            <a:ln w="476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9-2E36-4FBD-8A22-BF2CCE0752EB}"/>
              </c:ext>
            </c:extLst>
          </c:dPt>
          <c:dLbls>
            <c:dLbl>
              <c:idx val="2"/>
              <c:layout>
                <c:manualLayout>
                  <c:x val="-3.4897477509967745E-2"/>
                  <c:y val="-6.31776757072032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E36-4FBD-8A22-BF2CCE0752EB}"/>
                </c:ext>
              </c:extLst>
            </c:dLbl>
            <c:dLbl>
              <c:idx val="3"/>
              <c:layout>
                <c:manualLayout>
                  <c:x val="-3.4110530332334868E-2"/>
                  <c:y val="-0.139150465295954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E36-4FBD-8A22-BF2CCE0752EB}"/>
                </c:ext>
              </c:extLst>
            </c:dLbl>
            <c:dLbl>
              <c:idx val="7"/>
              <c:layout>
                <c:manualLayout>
                  <c:x val="-3.4110530332334868E-2"/>
                  <c:y val="-0.1527720226797142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E36-4FBD-8A22-BF2CCE0752EB}"/>
                </c:ext>
              </c:extLst>
            </c:dLbl>
            <c:dLbl>
              <c:idx val="10"/>
              <c:layout>
                <c:manualLayout>
                  <c:x val="-3.3889316680138587E-2"/>
                  <c:y val="-0.1294397298270432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E36-4FBD-8A22-BF2CCE0752EB}"/>
                </c:ext>
              </c:extLst>
            </c:dLbl>
            <c:dLbl>
              <c:idx val="11"/>
              <c:layout>
                <c:manualLayout>
                  <c:x val="-3.3889316680138733E-2"/>
                  <c:y val="-0.1520324167699644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E36-4FBD-8A22-BF2CCE0752EB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BASE_GRAFICO!$A$118:$A$129</c:f>
              <c:strCache>
                <c:ptCount val="12"/>
                <c:pt idx="0">
                  <c:v>JAN'19</c:v>
                </c:pt>
                <c:pt idx="1">
                  <c:v>FEV'19</c:v>
                </c:pt>
                <c:pt idx="2">
                  <c:v>MAR'19</c:v>
                </c:pt>
                <c:pt idx="3">
                  <c:v>ABR'19</c:v>
                </c:pt>
                <c:pt idx="4">
                  <c:v>MAIO'19</c:v>
                </c:pt>
                <c:pt idx="5">
                  <c:v>JUN'19</c:v>
                </c:pt>
                <c:pt idx="6">
                  <c:v>JUL'19</c:v>
                </c:pt>
                <c:pt idx="7">
                  <c:v>AGO'19</c:v>
                </c:pt>
                <c:pt idx="8">
                  <c:v>SET'19</c:v>
                </c:pt>
                <c:pt idx="9">
                  <c:v>OUT'19</c:v>
                </c:pt>
                <c:pt idx="10">
                  <c:v>NOV'19</c:v>
                </c:pt>
                <c:pt idx="11">
                  <c:v>DEZ'19</c:v>
                </c:pt>
              </c:strCache>
            </c:strRef>
          </c:cat>
          <c:val>
            <c:numRef>
              <c:f>BASE_GRAFICO!$D$118:$D$129</c:f>
              <c:numCache>
                <c:formatCode>General</c:formatCode>
                <c:ptCount val="12"/>
                <c:pt idx="0">
                  <c:v>52</c:v>
                </c:pt>
                <c:pt idx="1">
                  <c:v>50</c:v>
                </c:pt>
                <c:pt idx="2">
                  <c:v>45</c:v>
                </c:pt>
                <c:pt idx="3">
                  <c:v>38</c:v>
                </c:pt>
                <c:pt idx="4">
                  <c:v>43</c:v>
                </c:pt>
                <c:pt idx="5">
                  <c:v>60</c:v>
                </c:pt>
                <c:pt idx="6">
                  <c:v>51</c:v>
                </c:pt>
                <c:pt idx="7">
                  <c:v>56</c:v>
                </c:pt>
                <c:pt idx="8">
                  <c:v>60</c:v>
                </c:pt>
                <c:pt idx="9">
                  <c:v>58</c:v>
                </c:pt>
                <c:pt idx="10">
                  <c:v>41</c:v>
                </c:pt>
                <c:pt idx="1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2E36-4FBD-8A22-BF2CCE075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852848"/>
        <c:axId val="671852304"/>
      </c:lineChart>
      <c:catAx>
        <c:axId val="71414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4145536"/>
        <c:crosses val="autoZero"/>
        <c:auto val="1"/>
        <c:lblAlgn val="ctr"/>
        <c:lblOffset val="100"/>
        <c:noMultiLvlLbl val="0"/>
      </c:catAx>
      <c:valAx>
        <c:axId val="714145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Mil</a:t>
                </a:r>
                <a:r>
                  <a:rPr lang="pt-BR" baseline="0"/>
                  <a:t> - Pontos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4144448"/>
        <c:crosses val="autoZero"/>
        <c:crossBetween val="between"/>
      </c:valAx>
      <c:valAx>
        <c:axId val="6718523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 Qtde</a:t>
                </a:r>
                <a:r>
                  <a:rPr lang="pt-BR" baseline="0"/>
                  <a:t> - </a:t>
                </a:r>
                <a:r>
                  <a:rPr lang="pt-BR"/>
                  <a:t>Dias</a:t>
                </a:r>
                <a:r>
                  <a:rPr lang="pt-BR" baseline="0"/>
                  <a:t> 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1852848"/>
        <c:crosses val="max"/>
        <c:crossBetween val="between"/>
      </c:valAx>
      <c:catAx>
        <c:axId val="671852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1852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 b="1" i="0" baseline="0">
                <a:effectLst/>
              </a:rPr>
              <a:t>pd</a:t>
            </a:r>
            <a:endParaRPr lang="pt-BR" sz="1200">
              <a:effectLst/>
            </a:endParaRPr>
          </a:p>
        </c:rich>
      </c:tx>
      <c:layout>
        <c:manualLayout>
          <c:xMode val="edge"/>
          <c:yMode val="edge"/>
          <c:x val="3.5781311641256558E-2"/>
          <c:y val="1.84864712874324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BASE_GRAFICO!$B$131</c:f>
              <c:strCache>
                <c:ptCount val="1"/>
                <c:pt idx="0">
                  <c:v>VD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0000"/>
              </a:solidFill>
              <a:ln w="127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8D-4F83-89CA-CB338F3B00AB}"/>
              </c:ext>
            </c:extLst>
          </c:dPt>
          <c:dPt>
            <c:idx val="1"/>
            <c:invertIfNegative val="0"/>
            <c:bubble3D val="0"/>
            <c:spPr>
              <a:solidFill>
                <a:srgbClr val="990000"/>
              </a:solidFill>
              <a:ln w="127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8D-4F83-89CA-CB338F3B00AB}"/>
              </c:ext>
            </c:extLst>
          </c:dPt>
          <c:dPt>
            <c:idx val="2"/>
            <c:invertIfNegative val="0"/>
            <c:bubble3D val="0"/>
            <c:spPr>
              <a:solidFill>
                <a:srgbClr val="990000"/>
              </a:solidFill>
              <a:ln w="127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8D-4F83-89CA-CB338F3B00AB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 w="127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C8D-4F83-89CA-CB338F3B00AB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 w="127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C8D-4F83-89CA-CB338F3B00AB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 w="127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C8D-4F83-89CA-CB338F3B00AB}"/>
              </c:ext>
            </c:extLst>
          </c:dPt>
          <c:dPt>
            <c:idx val="6"/>
            <c:invertIfNegative val="0"/>
            <c:bubble3D val="0"/>
            <c:spPr>
              <a:solidFill>
                <a:srgbClr val="008000"/>
              </a:solidFill>
              <a:ln w="127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C8D-4F83-89CA-CB338F3B00AB}"/>
              </c:ext>
            </c:extLst>
          </c:dPt>
          <c:dPt>
            <c:idx val="7"/>
            <c:invertIfNegative val="0"/>
            <c:bubble3D val="0"/>
            <c:spPr>
              <a:solidFill>
                <a:srgbClr val="008000"/>
              </a:solidFill>
              <a:ln w="127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C8D-4F83-89CA-CB338F3B00AB}"/>
              </c:ext>
            </c:extLst>
          </c:dPt>
          <c:dPt>
            <c:idx val="8"/>
            <c:invertIfNegative val="0"/>
            <c:bubble3D val="0"/>
            <c:spPr>
              <a:solidFill>
                <a:srgbClr val="008000"/>
              </a:solidFill>
              <a:ln w="127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C8D-4F83-89CA-CB338F3B00A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/>
              </a:solidFill>
              <a:ln w="127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C8D-4F83-89CA-CB338F3B00A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/>
              </a:solidFill>
              <a:ln w="127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C8D-4F83-89CA-CB338F3B00AB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/>
              </a:solidFill>
              <a:ln w="127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C8D-4F83-89CA-CB338F3B00AB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 w="127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C8D-4F83-89CA-CB338F3B00AB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 w="127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C8D-4F83-89CA-CB338F3B00AB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 w="127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C8D-4F83-89CA-CB338F3B00AB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 w="127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C8D-4F83-89CA-CB338F3B00AB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C8D-4F83-89CA-CB338F3B00AB}"/>
              </c:ext>
            </c:extLst>
          </c:dPt>
          <c:dPt>
            <c:idx val="19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C8D-4F83-89CA-CB338F3B00AB}"/>
              </c:ext>
            </c:extLst>
          </c:dPt>
          <c:dLbls>
            <c:dLbl>
              <c:idx val="0"/>
              <c:layout>
                <c:manualLayout>
                  <c:x val="-2.1887813296358857E-3"/>
                  <c:y val="0.1683249567208354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8D-4F83-89CA-CB338F3B00AB}"/>
                </c:ext>
              </c:extLst>
            </c:dLbl>
            <c:dLbl>
              <c:idx val="1"/>
              <c:layout>
                <c:manualLayout>
                  <c:x val="-2.1540118470651588E-3"/>
                  <c:y val="0.1652610710895180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8D-4F83-89CA-CB338F3B00AB}"/>
                </c:ext>
              </c:extLst>
            </c:dLbl>
            <c:dLbl>
              <c:idx val="2"/>
              <c:layout>
                <c:manualLayout>
                  <c:x val="-1.0850622670550672E-3"/>
                  <c:y val="0.1221497179873792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8D-4F83-89CA-CB338F3B00AB}"/>
                </c:ext>
              </c:extLst>
            </c:dLbl>
            <c:dLbl>
              <c:idx val="3"/>
              <c:layout>
                <c:manualLayout>
                  <c:x val="-2.1887813296358957E-3"/>
                  <c:y val="8.12562126542692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8D-4F83-89CA-CB338F3B00AB}"/>
                </c:ext>
              </c:extLst>
            </c:dLbl>
            <c:dLbl>
              <c:idx val="4"/>
              <c:layout>
                <c:manualLayout>
                  <c:x val="7.0246320892305195E-6"/>
                  <c:y val="9.62287375810780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C8D-4F83-89CA-CB338F3B00AB}"/>
                </c:ext>
              </c:extLst>
            </c:dLbl>
            <c:dLbl>
              <c:idx val="5"/>
              <c:layout>
                <c:manualLayout>
                  <c:x val="-1.0943683004197924E-3"/>
                  <c:y val="0.1012398418557632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C8D-4F83-89CA-CB338F3B00AB}"/>
                </c:ext>
              </c:extLst>
            </c:dLbl>
            <c:dLbl>
              <c:idx val="6"/>
              <c:layout>
                <c:manualLayout>
                  <c:x val="-1.094368300419833E-3"/>
                  <c:y val="0.1021362044877382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C8D-4F83-89CA-CB338F3B00AB}"/>
                </c:ext>
              </c:extLst>
            </c:dLbl>
            <c:dLbl>
              <c:idx val="7"/>
              <c:layout>
                <c:manualLayout>
                  <c:x val="-1.1036477526857728E-3"/>
                  <c:y val="9.426765077480624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C8D-4F83-89CA-CB338F3B00AB}"/>
                </c:ext>
              </c:extLst>
            </c:dLbl>
            <c:dLbl>
              <c:idx val="8"/>
              <c:layout>
                <c:manualLayout>
                  <c:x val="0"/>
                  <c:y val="8.14280960730211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C8D-4F83-89CA-CB338F3B00AB}"/>
                </c:ext>
              </c:extLst>
            </c:dLbl>
            <c:dLbl>
              <c:idx val="9"/>
              <c:layout>
                <c:manualLayout>
                  <c:x val="-1.6975252948487941E-3"/>
                  <c:y val="9.038925539724650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4329786036267973E-2"/>
                      <c:h val="5.10828766112216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3-9C8D-4F83-89CA-CB338F3B00AB}"/>
                </c:ext>
              </c:extLst>
            </c:dLbl>
            <c:dLbl>
              <c:idx val="10"/>
              <c:layout>
                <c:manualLayout>
                  <c:x val="-1.0770235298291403E-3"/>
                  <c:y val="8.978800536011116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C8D-4F83-89CA-CB338F3B00AB}"/>
                </c:ext>
              </c:extLst>
            </c:dLbl>
            <c:dLbl>
              <c:idx val="11"/>
              <c:layout>
                <c:manualLayout>
                  <c:x val="-2.1665352944834986E-3"/>
                  <c:y val="7.541874514289595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C8D-4F83-89CA-CB338F3B00AB}"/>
                </c:ext>
              </c:extLst>
            </c:dLbl>
            <c:dLbl>
              <c:idx val="12"/>
              <c:layout>
                <c:manualLayout>
                  <c:x val="-1.6153576402638704E-16"/>
                  <c:y val="8.42526680427031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C8D-4F83-89CA-CB338F3B00AB}"/>
                </c:ext>
              </c:extLst>
            </c:dLbl>
            <c:dLbl>
              <c:idx val="13"/>
              <c:layout>
                <c:manualLayout>
                  <c:x val="-1.097143463714263E-3"/>
                  <c:y val="8.58922059805922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C8D-4F83-89CA-CB338F3B00AB}"/>
                </c:ext>
              </c:extLst>
            </c:dLbl>
            <c:dLbl>
              <c:idx val="14"/>
              <c:layout>
                <c:manualLayout>
                  <c:x val="2.2634925620853894E-5"/>
                  <c:y val="8.608188368385170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C8D-4F83-89CA-CB338F3B00AB}"/>
                </c:ext>
              </c:extLst>
            </c:dLbl>
            <c:dLbl>
              <c:idx val="15"/>
              <c:layout>
                <c:manualLayout>
                  <c:x val="-1.032669155505868E-4"/>
                  <c:y val="0.1195818627262857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9C8D-4F83-89CA-CB338F3B00AB}"/>
                </c:ext>
              </c:extLst>
            </c:dLbl>
            <c:dLbl>
              <c:idx val="16"/>
              <c:layout>
                <c:manualLayout>
                  <c:x val="0"/>
                  <c:y val="8.184279337008970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9C8D-4F83-89CA-CB338F3B00AB}"/>
                </c:ext>
              </c:extLst>
            </c:dLbl>
            <c:dLbl>
              <c:idx val="17"/>
              <c:layout>
                <c:manualLayout>
                  <c:x val="0"/>
                  <c:y val="7.56927994071249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9C8D-4F83-89CA-CB338F3B00AB}"/>
                </c:ext>
              </c:extLst>
            </c:dLbl>
            <c:dLbl>
              <c:idx val="19"/>
              <c:layout>
                <c:manualLayout>
                  <c:x val="6.9341255344258855E-4"/>
                  <c:y val="7.39406367878104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9C8D-4F83-89CA-CB338F3B00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BASE_GRAFICO!$A$144:$A$155</c:f>
              <c:strCache>
                <c:ptCount val="12"/>
                <c:pt idx="0">
                  <c:v>JAN'19</c:v>
                </c:pt>
                <c:pt idx="1">
                  <c:v>FEV'19</c:v>
                </c:pt>
                <c:pt idx="2">
                  <c:v>MAR'19</c:v>
                </c:pt>
                <c:pt idx="3">
                  <c:v>ABR'19</c:v>
                </c:pt>
                <c:pt idx="4">
                  <c:v>MAIO'19</c:v>
                </c:pt>
                <c:pt idx="5">
                  <c:v>JUN'19</c:v>
                </c:pt>
                <c:pt idx="6">
                  <c:v>JUL'19</c:v>
                </c:pt>
                <c:pt idx="7">
                  <c:v>AGO'19</c:v>
                </c:pt>
                <c:pt idx="8">
                  <c:v>SET'19</c:v>
                </c:pt>
                <c:pt idx="9">
                  <c:v>OUT'19</c:v>
                </c:pt>
                <c:pt idx="10">
                  <c:v>NOV'19</c:v>
                </c:pt>
                <c:pt idx="11">
                  <c:v>DEZ'19</c:v>
                </c:pt>
              </c:strCache>
            </c:strRef>
          </c:cat>
          <c:val>
            <c:numRef>
              <c:f>BASE_GRAFICO!$B$144:$B$155</c:f>
              <c:numCache>
                <c:formatCode>_-* #,##0.0_-;\-* #,##0.0_-;_-* "-"??_-;_-@_-</c:formatCode>
                <c:ptCount val="12"/>
                <c:pt idx="0">
                  <c:v>3.9</c:v>
                </c:pt>
                <c:pt idx="1">
                  <c:v>3.2</c:v>
                </c:pt>
                <c:pt idx="2">
                  <c:v>3.7</c:v>
                </c:pt>
                <c:pt idx="3">
                  <c:v>5.9</c:v>
                </c:pt>
                <c:pt idx="4">
                  <c:v>3.3</c:v>
                </c:pt>
                <c:pt idx="5">
                  <c:v>3</c:v>
                </c:pt>
                <c:pt idx="6">
                  <c:v>3.6</c:v>
                </c:pt>
                <c:pt idx="7">
                  <c:v>2.6</c:v>
                </c:pt>
                <c:pt idx="8">
                  <c:v>1.6</c:v>
                </c:pt>
                <c:pt idx="9">
                  <c:v>1.4</c:v>
                </c:pt>
                <c:pt idx="10">
                  <c:v>1.7</c:v>
                </c:pt>
                <c:pt idx="11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C8D-4F83-89CA-CB338F3B0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2"/>
        <c:axId val="671853392"/>
        <c:axId val="671855024"/>
      </c:barChart>
      <c:lineChart>
        <c:grouping val="standard"/>
        <c:varyColors val="0"/>
        <c:ser>
          <c:idx val="1"/>
          <c:order val="1"/>
          <c:tx>
            <c:strRef>
              <c:f>BASE_GRAFICO!$C$131</c:f>
              <c:strCache>
                <c:ptCount val="1"/>
                <c:pt idx="0">
                  <c:v>R$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9004001199033954E-2"/>
                  <c:y val="-0.1002941127027859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9C8D-4F83-89CA-CB338F3B00AB}"/>
                </c:ext>
              </c:extLst>
            </c:dLbl>
            <c:dLbl>
              <c:idx val="1"/>
              <c:layout>
                <c:manualLayout>
                  <c:x val="-3.2283954794147182E-2"/>
                  <c:y val="-5.94123397142997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9C8D-4F83-89CA-CB338F3B00AB}"/>
                </c:ext>
              </c:extLst>
            </c:dLbl>
            <c:dLbl>
              <c:idx val="2"/>
              <c:layout>
                <c:manualLayout>
                  <c:x val="-2.9004001199033975E-2"/>
                  <c:y val="-7.75820165980714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9C8D-4F83-89CA-CB338F3B00AB}"/>
                </c:ext>
              </c:extLst>
            </c:dLbl>
            <c:dLbl>
              <c:idx val="3"/>
              <c:layout>
                <c:manualLayout>
                  <c:x val="-3.308645768597316E-2"/>
                  <c:y val="-8.00295998999718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9C8D-4F83-89CA-CB338F3B00AB}"/>
                </c:ext>
              </c:extLst>
            </c:dLbl>
            <c:dLbl>
              <c:idx val="4"/>
              <c:layout>
                <c:manualLayout>
                  <c:x val="-2.9049886114157233E-2"/>
                  <c:y val="-8.66668550399572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9C8D-4F83-89CA-CB338F3B00AB}"/>
                </c:ext>
              </c:extLst>
            </c:dLbl>
            <c:dLbl>
              <c:idx val="9"/>
              <c:layout>
                <c:manualLayout>
                  <c:x val="-3.7431420518877115E-2"/>
                  <c:y val="-8.2854032011468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9C8D-4F83-89CA-CB338F3B00AB}"/>
                </c:ext>
              </c:extLst>
            </c:dLbl>
            <c:dLbl>
              <c:idx val="12"/>
              <c:layout>
                <c:manualLayout>
                  <c:x val="-1.8639512941648013E-2"/>
                  <c:y val="-5.60937293026630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9C8D-4F83-89CA-CB338F3B00AB}"/>
                </c:ext>
              </c:extLst>
            </c:dLbl>
            <c:dLbl>
              <c:idx val="14"/>
              <c:layout>
                <c:manualLayout>
                  <c:x val="-1.9952060786631597E-2"/>
                  <c:y val="-6.18598913308565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9C8D-4F83-89CA-CB338F3B00AB}"/>
                </c:ext>
              </c:extLst>
            </c:dLbl>
            <c:dLbl>
              <c:idx val="16"/>
              <c:layout>
                <c:manualLayout>
                  <c:x val="-1.8870283585521938E-2"/>
                  <c:y val="-7.63583952422277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9C8D-4F83-89CA-CB338F3B00AB}"/>
                </c:ext>
              </c:extLst>
            </c:dLbl>
            <c:dLbl>
              <c:idx val="17"/>
              <c:layout>
                <c:manualLayout>
                  <c:x val="-1.9613949519726573E-2"/>
                  <c:y val="-5.57412169012828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9C8D-4F83-89CA-CB338F3B00AB}"/>
                </c:ext>
              </c:extLst>
            </c:dLbl>
            <c:numFmt formatCode="&quot;R$&quot;#,##0" sourceLinked="0"/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BASE_GRAFICO!$A$144:$A$155</c:f>
              <c:strCache>
                <c:ptCount val="12"/>
                <c:pt idx="0">
                  <c:v>JAN'19</c:v>
                </c:pt>
                <c:pt idx="1">
                  <c:v>FEV'19</c:v>
                </c:pt>
                <c:pt idx="2">
                  <c:v>MAR'19</c:v>
                </c:pt>
                <c:pt idx="3">
                  <c:v>ABR'19</c:v>
                </c:pt>
                <c:pt idx="4">
                  <c:v>MAIO'19</c:v>
                </c:pt>
                <c:pt idx="5">
                  <c:v>JUN'19</c:v>
                </c:pt>
                <c:pt idx="6">
                  <c:v>JUL'19</c:v>
                </c:pt>
                <c:pt idx="7">
                  <c:v>AGO'19</c:v>
                </c:pt>
                <c:pt idx="8">
                  <c:v>SET'19</c:v>
                </c:pt>
                <c:pt idx="9">
                  <c:v>OUT'19</c:v>
                </c:pt>
                <c:pt idx="10">
                  <c:v>NOV'19</c:v>
                </c:pt>
                <c:pt idx="11">
                  <c:v>DEZ'19</c:v>
                </c:pt>
              </c:strCache>
            </c:strRef>
          </c:cat>
          <c:val>
            <c:numRef>
              <c:f>BASE_GRAFICO!$C$144:$C$155</c:f>
              <c:numCache>
                <c:formatCode>_-* #,##0.0_-;\-* #,##0.0_-;_-* "-"??_-;_-@_-</c:formatCode>
                <c:ptCount val="12"/>
                <c:pt idx="0">
                  <c:v>52.711236</c:v>
                </c:pt>
                <c:pt idx="1">
                  <c:v>44.256752999999996</c:v>
                </c:pt>
                <c:pt idx="2">
                  <c:v>49.951593000000003</c:v>
                </c:pt>
                <c:pt idx="3">
                  <c:v>80.6501205</c:v>
                </c:pt>
                <c:pt idx="4">
                  <c:v>45.702629999999999</c:v>
                </c:pt>
                <c:pt idx="5">
                  <c:v>40.623821999999997</c:v>
                </c:pt>
                <c:pt idx="6">
                  <c:v>49.085379000000003</c:v>
                </c:pt>
                <c:pt idx="7">
                  <c:v>36.007389000000003</c:v>
                </c:pt>
                <c:pt idx="8">
                  <c:v>21.842081999999998</c:v>
                </c:pt>
                <c:pt idx="9">
                  <c:v>18.926649000000001</c:v>
                </c:pt>
                <c:pt idx="10">
                  <c:v>23.3585235</c:v>
                </c:pt>
                <c:pt idx="11">
                  <c:v>30.005882999999997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9C8D-4F83-89CA-CB338F3B0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674192"/>
        <c:axId val="532669840"/>
      </c:lineChart>
      <c:catAx>
        <c:axId val="67185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1855024"/>
        <c:crosses val="autoZero"/>
        <c:auto val="1"/>
        <c:lblAlgn val="ctr"/>
        <c:lblOffset val="100"/>
        <c:noMultiLvlLbl val="0"/>
      </c:catAx>
      <c:valAx>
        <c:axId val="671855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Milhões</a:t>
                </a:r>
                <a:r>
                  <a:rPr lang="pt-BR" baseline="0"/>
                  <a:t> -  Pontos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1853392"/>
        <c:crosses val="autoZero"/>
        <c:crossBetween val="between"/>
      </c:valAx>
      <c:valAx>
        <c:axId val="532669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Mil</a:t>
                </a:r>
                <a:r>
                  <a:rPr lang="pt-BR" baseline="0"/>
                  <a:t> - Reias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.0_-;\-* #,##0.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2674192"/>
        <c:crosses val="max"/>
        <c:crossBetween val="between"/>
      </c:valAx>
      <c:catAx>
        <c:axId val="53267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2669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bloq</a:t>
            </a:r>
          </a:p>
        </c:rich>
      </c:tx>
      <c:layout>
        <c:manualLayout>
          <c:xMode val="edge"/>
          <c:yMode val="edge"/>
          <c:x val="5.9957023411503964E-3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BASE_GRAFICO!$B$157</c:f>
              <c:strCache>
                <c:ptCount val="1"/>
                <c:pt idx="0">
                  <c:v>App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C4B-4260-B5E1-94AD720AE765}"/>
              </c:ext>
            </c:extLst>
          </c:dPt>
          <c:dLbls>
            <c:dLbl>
              <c:idx val="1"/>
              <c:layout>
                <c:manualLayout>
                  <c:x val="-1.3815902876596084E-3"/>
                  <c:y val="7.9022361682056819E-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C4B-4260-B5E1-94AD720AE765}"/>
                </c:ext>
              </c:extLst>
            </c:dLbl>
            <c:dLbl>
              <c:idx val="2"/>
              <c:layout>
                <c:manualLayout>
                  <c:x val="-2.0723854314894379E-3"/>
                  <c:y val="-3.43483865444688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C4B-4260-B5E1-94AD720AE765}"/>
                </c:ext>
              </c:extLst>
            </c:dLbl>
            <c:dLbl>
              <c:idx val="5"/>
              <c:layout>
                <c:manualLayout>
                  <c:x val="0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C4B-4260-B5E1-94AD720AE765}"/>
                </c:ext>
              </c:extLst>
            </c:dLbl>
            <c:dLbl>
              <c:idx val="7"/>
              <c:layout>
                <c:manualLayout>
                  <c:x val="0"/>
                  <c:y val="-2.09079998617108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6C4B-4260-B5E1-94AD720AE765}"/>
                </c:ext>
              </c:extLst>
            </c:dLbl>
            <c:dLbl>
              <c:idx val="8"/>
              <c:layout>
                <c:manualLayout>
                  <c:x val="-6.9918427766886896E-4"/>
                  <c:y val="-7.02064733685288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C4B-4260-B5E1-94AD720AE765}"/>
                </c:ext>
              </c:extLst>
            </c:dLbl>
            <c:dLbl>
              <c:idx val="9"/>
              <c:layout>
                <c:manualLayout>
                  <c:x val="-2.1021021352392098E-3"/>
                  <c:y val="-6.19468882663490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C4B-4260-B5E1-94AD720AE765}"/>
                </c:ext>
              </c:extLst>
            </c:dLbl>
            <c:dLbl>
              <c:idx val="10"/>
              <c:layout>
                <c:manualLayout>
                  <c:x val="-2.1021021352393126E-3"/>
                  <c:y val="-8.25958510217984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C4B-4260-B5E1-94AD720AE765}"/>
                </c:ext>
              </c:extLst>
            </c:dLbl>
            <c:dLbl>
              <c:idx val="11"/>
              <c:layout>
                <c:manualLayout>
                  <c:x val="-2.0975528330065044E-3"/>
                  <c:y val="-7.02064733685288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C4B-4260-B5E1-94AD720AE765}"/>
                </c:ext>
              </c:extLst>
            </c:dLbl>
            <c:dLbl>
              <c:idx val="12"/>
              <c:layout>
                <c:manualLayout>
                  <c:x val="-1.0312100675191801E-16"/>
                  <c:y val="-7.84660584707085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C4B-4260-B5E1-94AD720AE765}"/>
                </c:ext>
              </c:extLst>
            </c:dLbl>
            <c:dLbl>
              <c:idx val="13"/>
              <c:layout>
                <c:manualLayout>
                  <c:x val="-2.1093176866620201E-3"/>
                  <c:y val="-7.02064733685286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C4B-4260-B5E1-94AD720AE765}"/>
                </c:ext>
              </c:extLst>
            </c:dLbl>
            <c:dLbl>
              <c:idx val="14"/>
              <c:layout>
                <c:manualLayout>
                  <c:x val="-2.8385671650530213E-3"/>
                  <c:y val="-6.99999846894171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C4B-4260-B5E1-94AD720AE765}"/>
                </c:ext>
              </c:extLst>
            </c:dLbl>
            <c:dLbl>
              <c:idx val="15"/>
              <c:layout>
                <c:manualLayout>
                  <c:x val="-2.1289253737898444E-3"/>
                  <c:y val="-6.61110966511162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C4B-4260-B5E1-94AD720AE765}"/>
                </c:ext>
              </c:extLst>
            </c:dLbl>
            <c:dLbl>
              <c:idx val="16"/>
              <c:layout>
                <c:manualLayout>
                  <c:x val="-1.039526584989009E-16"/>
                  <c:y val="-6.61110966511163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C4B-4260-B5E1-94AD720AE765}"/>
                </c:ext>
              </c:extLst>
            </c:dLbl>
            <c:dLbl>
              <c:idx val="17"/>
              <c:layout>
                <c:manualLayout>
                  <c:x val="0"/>
                  <c:y val="-6.61110966511163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C4B-4260-B5E1-94AD720AE765}"/>
                </c:ext>
              </c:extLst>
            </c:dLbl>
            <c:dLbl>
              <c:idx val="18"/>
              <c:layout>
                <c:manualLayout>
                  <c:x val="-1.3996665817868289E-3"/>
                  <c:y val="-6.99999846894171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C4B-4260-B5E1-94AD720AE765}"/>
                </c:ext>
              </c:extLst>
            </c:dLbl>
            <c:dLbl>
              <c:idx val="19"/>
              <c:layout>
                <c:manualLayout>
                  <c:x val="-1.3973133405300472E-3"/>
                  <c:y val="-4.66666564596114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C4B-4260-B5E1-94AD720AE765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BASE_GRAFICO!$A$171:$A$181</c:f>
              <c:strCache>
                <c:ptCount val="11"/>
                <c:pt idx="0">
                  <c:v>FEV'19</c:v>
                </c:pt>
                <c:pt idx="1">
                  <c:v>MAR'19</c:v>
                </c:pt>
                <c:pt idx="2">
                  <c:v>ABR'19</c:v>
                </c:pt>
                <c:pt idx="3">
                  <c:v>MAIO'19</c:v>
                </c:pt>
                <c:pt idx="4">
                  <c:v>JUN'19</c:v>
                </c:pt>
                <c:pt idx="5">
                  <c:v>JUL'19</c:v>
                </c:pt>
                <c:pt idx="6">
                  <c:v>AGO'19</c:v>
                </c:pt>
                <c:pt idx="7">
                  <c:v>SET'19</c:v>
                </c:pt>
                <c:pt idx="8">
                  <c:v>OUT'19</c:v>
                </c:pt>
                <c:pt idx="9">
                  <c:v>NOV'19</c:v>
                </c:pt>
                <c:pt idx="10">
                  <c:v>DEZ'19</c:v>
                </c:pt>
              </c:strCache>
            </c:strRef>
          </c:cat>
          <c:val>
            <c:numRef>
              <c:f>BASE_GRAFICO!$B$171:$B$181</c:f>
              <c:numCache>
                <c:formatCode>_-* #,##0.0_-;\-* #,##0.0_-;_-* "-"??_-;_-@_-</c:formatCode>
                <c:ptCount val="11"/>
                <c:pt idx="0">
                  <c:v>65</c:v>
                </c:pt>
                <c:pt idx="1">
                  <c:v>7.4</c:v>
                </c:pt>
                <c:pt idx="2">
                  <c:v>6.5</c:v>
                </c:pt>
                <c:pt idx="3">
                  <c:v>7.5</c:v>
                </c:pt>
                <c:pt idx="4">
                  <c:v>28.7</c:v>
                </c:pt>
                <c:pt idx="5">
                  <c:v>19</c:v>
                </c:pt>
                <c:pt idx="6">
                  <c:v>6.7</c:v>
                </c:pt>
                <c:pt idx="7" formatCode="General">
                  <c:v>3.1</c:v>
                </c:pt>
                <c:pt idx="8" formatCode="General">
                  <c:v>4.2</c:v>
                </c:pt>
                <c:pt idx="9" formatCode="General">
                  <c:v>31</c:v>
                </c:pt>
                <c:pt idx="10" formatCode="General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C4B-4260-B5E1-94AD720AE765}"/>
            </c:ext>
          </c:extLst>
        </c:ser>
        <c:ser>
          <c:idx val="1"/>
          <c:order val="1"/>
          <c:tx>
            <c:strRef>
              <c:f>BASE_GRAFICO!$C$157</c:f>
              <c:strCache>
                <c:ptCount val="1"/>
                <c:pt idx="0">
                  <c:v>Site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C4B-4260-B5E1-94AD720AE765}"/>
                </c:ext>
              </c:extLst>
            </c:dLbl>
            <c:dLbl>
              <c:idx val="1"/>
              <c:layout>
                <c:manualLayout>
                  <c:x val="-1.4398846459658117E-3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C4B-4260-B5E1-94AD720AE765}"/>
                </c:ext>
              </c:extLst>
            </c:dLbl>
            <c:dLbl>
              <c:idx val="2"/>
              <c:layout>
                <c:manualLayout>
                  <c:x val="-2.8797692919316233E-3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C4B-4260-B5E1-94AD720AE765}"/>
                </c:ext>
              </c:extLst>
            </c:dLbl>
            <c:dLbl>
              <c:idx val="3"/>
              <c:layout>
                <c:manualLayout>
                  <c:x val="-4.3196539378974348E-3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C4B-4260-B5E1-94AD720AE765}"/>
                </c:ext>
              </c:extLst>
            </c:dLbl>
            <c:dLbl>
              <c:idx val="4"/>
              <c:layout>
                <c:manualLayout>
                  <c:x val="-1.4398846459658117E-3"/>
                  <c:y val="-6.01851851851852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C4B-4260-B5E1-94AD720AE765}"/>
                </c:ext>
              </c:extLst>
            </c:dLbl>
            <c:dLbl>
              <c:idx val="5"/>
              <c:layout>
                <c:manualLayout>
                  <c:x val="-2.2736452685199328E-3"/>
                  <c:y val="-7.62586447378293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C4B-4260-B5E1-94AD720AE765}"/>
                </c:ext>
              </c:extLst>
            </c:dLbl>
            <c:dLbl>
              <c:idx val="6"/>
              <c:layout>
                <c:manualLayout>
                  <c:x val="0"/>
                  <c:y val="-4.66666564596115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C4B-4260-B5E1-94AD720AE765}"/>
                </c:ext>
              </c:extLst>
            </c:dLbl>
            <c:dLbl>
              <c:idx val="7"/>
              <c:layout>
                <c:manualLayout>
                  <c:x val="-1.0225009248347503E-16"/>
                  <c:y val="-7.3888872727718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C4B-4260-B5E1-94AD720AE765}"/>
                </c:ext>
              </c:extLst>
            </c:dLbl>
            <c:dLbl>
              <c:idx val="8"/>
              <c:layout>
                <c:manualLayout>
                  <c:x val="0"/>
                  <c:y val="-0.148672531839237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C4B-4260-B5E1-94AD720AE765}"/>
                </c:ext>
              </c:extLst>
            </c:dLbl>
            <c:dLbl>
              <c:idx val="9"/>
              <c:layout>
                <c:manualLayout>
                  <c:x val="-2.1021021352392098E-3"/>
                  <c:y val="-0.148672531839237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C4B-4260-B5E1-94AD720AE765}"/>
                </c:ext>
              </c:extLst>
            </c:dLbl>
            <c:dLbl>
              <c:idx val="10"/>
              <c:layout>
                <c:manualLayout>
                  <c:x val="-2.0852191102159259E-3"/>
                  <c:y val="-0.161061909492507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C4B-4260-B5E1-94AD720AE765}"/>
                </c:ext>
              </c:extLst>
            </c:dLbl>
            <c:dLbl>
              <c:idx val="11"/>
              <c:layout>
                <c:manualLayout>
                  <c:x val="-2.0975528330067095E-3"/>
                  <c:y val="-0.14867253183923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C4B-4260-B5E1-94AD720AE765}"/>
                </c:ext>
              </c:extLst>
            </c:dLbl>
            <c:dLbl>
              <c:idx val="12"/>
              <c:layout>
                <c:manualLayout>
                  <c:x val="-2.1093176866621233E-3"/>
                  <c:y val="-0.132153361634877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C4B-4260-B5E1-94AD720AE765}"/>
                </c:ext>
              </c:extLst>
            </c:dLbl>
            <c:dLbl>
              <c:idx val="13"/>
              <c:layout>
                <c:manualLayout>
                  <c:x val="-2.81242358221613E-3"/>
                  <c:y val="-0.132153361634877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C4B-4260-B5E1-94AD720AE765}"/>
                </c:ext>
              </c:extLst>
            </c:dLbl>
            <c:dLbl>
              <c:idx val="14"/>
              <c:layout>
                <c:manualLayout>
                  <c:x val="-4.2578507475796888E-3"/>
                  <c:y val="-0.159444409570339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C4B-4260-B5E1-94AD720AE765}"/>
                </c:ext>
              </c:extLst>
            </c:dLbl>
            <c:dLbl>
              <c:idx val="15"/>
              <c:layout>
                <c:manualLayout>
                  <c:x val="-2.8385671650531254E-3"/>
                  <c:y val="-0.151666633493737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C4B-4260-B5E1-94AD720AE765}"/>
                </c:ext>
              </c:extLst>
            </c:dLbl>
            <c:dLbl>
              <c:idx val="16"/>
              <c:layout>
                <c:manualLayout>
                  <c:x val="-7.0877631387884831E-4"/>
                  <c:y val="-0.15555552153203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C4B-4260-B5E1-94AD720AE765}"/>
                </c:ext>
              </c:extLst>
            </c:dLbl>
            <c:dLbl>
              <c:idx val="17"/>
              <c:layout>
                <c:manualLayout>
                  <c:x val="-2.1110800451737883E-3"/>
                  <c:y val="-0.159444409570339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6C4B-4260-B5E1-94AD720AE765}"/>
                </c:ext>
              </c:extLst>
            </c:dLbl>
            <c:dLbl>
              <c:idx val="18"/>
              <c:layout>
                <c:manualLayout>
                  <c:x val="-2.0994998726801407E-3"/>
                  <c:y val="-0.159444409570339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6C4B-4260-B5E1-94AD720AE765}"/>
                </c:ext>
              </c:extLst>
            </c:dLbl>
            <c:dLbl>
              <c:idx val="19"/>
              <c:layout>
                <c:manualLayout>
                  <c:x val="-2.095970010795071E-3"/>
                  <c:y val="-0.13611108134053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6C4B-4260-B5E1-94AD720AE765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BASE_GRAFICO!$A$171:$A$181</c:f>
              <c:strCache>
                <c:ptCount val="11"/>
                <c:pt idx="0">
                  <c:v>FEV'19</c:v>
                </c:pt>
                <c:pt idx="1">
                  <c:v>MAR'19</c:v>
                </c:pt>
                <c:pt idx="2">
                  <c:v>ABR'19</c:v>
                </c:pt>
                <c:pt idx="3">
                  <c:v>MAIO'19</c:v>
                </c:pt>
                <c:pt idx="4">
                  <c:v>JUN'19</c:v>
                </c:pt>
                <c:pt idx="5">
                  <c:v>JUL'19</c:v>
                </c:pt>
                <c:pt idx="6">
                  <c:v>AGO'19</c:v>
                </c:pt>
                <c:pt idx="7">
                  <c:v>SET'19</c:v>
                </c:pt>
                <c:pt idx="8">
                  <c:v>OUT'19</c:v>
                </c:pt>
                <c:pt idx="9">
                  <c:v>NOV'19</c:v>
                </c:pt>
                <c:pt idx="10">
                  <c:v>DEZ'19</c:v>
                </c:pt>
              </c:strCache>
            </c:strRef>
          </c:cat>
          <c:val>
            <c:numRef>
              <c:f>BASE_GRAFICO!$C$171:$C$181</c:f>
              <c:numCache>
                <c:formatCode>_-* #,##0.0_-;\-* #,##0.0_-;_-* "-"??_-;_-@_-</c:formatCode>
                <c:ptCount val="11"/>
                <c:pt idx="0">
                  <c:v>0.1</c:v>
                </c:pt>
                <c:pt idx="1">
                  <c:v>3.4</c:v>
                </c:pt>
                <c:pt idx="2">
                  <c:v>3.2</c:v>
                </c:pt>
                <c:pt idx="3">
                  <c:v>2.6</c:v>
                </c:pt>
                <c:pt idx="4">
                  <c:v>4.8</c:v>
                </c:pt>
                <c:pt idx="5">
                  <c:v>2</c:v>
                </c:pt>
                <c:pt idx="6">
                  <c:v>5.2</c:v>
                </c:pt>
                <c:pt idx="7" formatCode="General">
                  <c:v>6.2</c:v>
                </c:pt>
                <c:pt idx="8" formatCode="General">
                  <c:v>7.6</c:v>
                </c:pt>
                <c:pt idx="9" formatCode="General">
                  <c:v>14</c:v>
                </c:pt>
                <c:pt idx="10" formatCode="General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C4B-4260-B5E1-94AD720AE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3006048"/>
        <c:axId val="782997888"/>
      </c:barChart>
      <c:catAx>
        <c:axId val="78300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2997888"/>
        <c:crosses val="autoZero"/>
        <c:auto val="1"/>
        <c:lblAlgn val="ctr"/>
        <c:lblOffset val="100"/>
        <c:noMultiLvlLbl val="0"/>
      </c:catAx>
      <c:valAx>
        <c:axId val="782997888"/>
        <c:scaling>
          <c:orientation val="minMax"/>
        </c:scaling>
        <c:delete val="0"/>
        <c:axPos val="l"/>
        <c:numFmt formatCode="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300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% assertividade</a:t>
            </a:r>
            <a:r>
              <a:rPr lang="pt-BR" sz="1100" b="1" baseline="0"/>
              <a:t> por bloqueios </a:t>
            </a:r>
            <a:endParaRPr lang="pt-BR" sz="1100" b="1"/>
          </a:p>
        </c:rich>
      </c:tx>
      <c:layout>
        <c:manualLayout>
          <c:xMode val="edge"/>
          <c:yMode val="edge"/>
          <c:x val="5.9957023411503964E-3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6619048048818533E-2"/>
          <c:y val="0.13396324373264878"/>
          <c:w val="0.86965271501331642"/>
          <c:h val="0.67856458816700616"/>
        </c:manualLayout>
      </c:layout>
      <c:lineChart>
        <c:grouping val="standard"/>
        <c:varyColors val="0"/>
        <c:ser>
          <c:idx val="2"/>
          <c:order val="0"/>
          <c:tx>
            <c:strRef>
              <c:f>BASE_GRAFICO!$E$183</c:f>
              <c:strCache>
                <c:ptCount val="1"/>
                <c:pt idx="0">
                  <c:v>% Assertividade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3412892851429968E-2"/>
                  <c:y val="-6.60766808174387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4CC-4846-9663-87C24759A1B3}"/>
                </c:ext>
              </c:extLst>
            </c:dLbl>
            <c:dLbl>
              <c:idx val="1"/>
              <c:layout>
                <c:manualLayout>
                  <c:x val="-3.5499988177153531E-2"/>
                  <c:y val="-6.84412754669876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CC-4846-9663-87C24759A1B3}"/>
                </c:ext>
              </c:extLst>
            </c:dLbl>
            <c:dLbl>
              <c:idx val="2"/>
              <c:layout>
                <c:manualLayout>
                  <c:x val="-2.8430432771339977E-2"/>
                  <c:y val="-6.8441181425487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CC-4846-9663-87C24759A1B3}"/>
                </c:ext>
              </c:extLst>
            </c:dLbl>
            <c:dLbl>
              <c:idx val="3"/>
              <c:layout>
                <c:manualLayout>
                  <c:x val="-9.0090090090090089E-3"/>
                  <c:y val="-5.36874191966474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CC-4846-9663-87C24759A1B3}"/>
                </c:ext>
              </c:extLst>
            </c:dLbl>
            <c:dLbl>
              <c:idx val="4"/>
              <c:layout>
                <c:manualLayout>
                  <c:x val="-1.5015015015015015E-2"/>
                  <c:y val="-6.96237907360349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CC-4846-9663-87C24759A1B3}"/>
                </c:ext>
              </c:extLst>
            </c:dLbl>
            <c:dLbl>
              <c:idx val="5"/>
              <c:layout>
                <c:manualLayout>
                  <c:x val="-3.2398027949209054E-2"/>
                  <c:y val="-4.544436271231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4CC-4846-9663-87C24759A1B3}"/>
                </c:ext>
              </c:extLst>
            </c:dLbl>
            <c:dLbl>
              <c:idx val="6"/>
              <c:layout>
                <c:manualLayout>
                  <c:x val="-9.0090090090090089E-3"/>
                  <c:y val="-4.95408140519816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4CC-4846-9663-87C24759A1B3}"/>
                </c:ext>
              </c:extLst>
            </c:dLbl>
            <c:dLbl>
              <c:idx val="7"/>
              <c:layout>
                <c:manualLayout>
                  <c:x val="-6.0060060060061161E-3"/>
                  <c:y val="-3.8924925326557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4CC-4846-9663-87C24759A1B3}"/>
                </c:ext>
              </c:extLst>
            </c:dLbl>
            <c:dLbl>
              <c:idx val="8"/>
              <c:layout>
                <c:manualLayout>
                  <c:x val="-5.4263579140225631E-3"/>
                  <c:y val="-3.62264064831005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4CC-4846-9663-87C24759A1B3}"/>
                </c:ext>
              </c:extLst>
            </c:dLbl>
            <c:dLbl>
              <c:idx val="10"/>
              <c:layout>
                <c:manualLayout>
                  <c:x val="-9.948207919827896E-17"/>
                  <c:y val="-3.62264064831005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4CC-4846-9663-87C24759A1B3}"/>
                </c:ext>
              </c:extLst>
            </c:dLbl>
            <c:dLbl>
              <c:idx val="11"/>
              <c:layout>
                <c:manualLayout>
                  <c:x val="-8.139536871033845E-3"/>
                  <c:y val="-4.02515627590005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4CC-4846-9663-87C24759A1B3}"/>
                </c:ext>
              </c:extLst>
            </c:dLbl>
            <c:dLbl>
              <c:idx val="18"/>
              <c:layout>
                <c:manualLayout>
                  <c:x val="-5.5998327546013769E-3"/>
                  <c:y val="-3.2437063056410438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4CC-4846-9663-87C24759A1B3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BASE_GRAFICO!$A$196:$A$207</c:f>
              <c:strCache>
                <c:ptCount val="12"/>
                <c:pt idx="0">
                  <c:v>JAN'19</c:v>
                </c:pt>
                <c:pt idx="1">
                  <c:v>FEV'19</c:v>
                </c:pt>
                <c:pt idx="2">
                  <c:v>MAR'19</c:v>
                </c:pt>
                <c:pt idx="3">
                  <c:v>ABR'19</c:v>
                </c:pt>
                <c:pt idx="4">
                  <c:v>MAIO'19</c:v>
                </c:pt>
                <c:pt idx="5">
                  <c:v>JUN'19</c:v>
                </c:pt>
                <c:pt idx="6">
                  <c:v>JUL'19</c:v>
                </c:pt>
                <c:pt idx="7">
                  <c:v>AGO'19</c:v>
                </c:pt>
                <c:pt idx="8">
                  <c:v>SET'19</c:v>
                </c:pt>
                <c:pt idx="9">
                  <c:v>OUT'19</c:v>
                </c:pt>
                <c:pt idx="10">
                  <c:v>NOV'19</c:v>
                </c:pt>
                <c:pt idx="11">
                  <c:v>DEZ'19</c:v>
                </c:pt>
              </c:strCache>
            </c:strRef>
          </c:cat>
          <c:val>
            <c:numRef>
              <c:f>BASE_GRAFICO!$E$196:$E$207</c:f>
              <c:numCache>
                <c:formatCode>0%</c:formatCode>
                <c:ptCount val="12"/>
                <c:pt idx="0">
                  <c:v>0.5405055087491899</c:v>
                </c:pt>
                <c:pt idx="1">
                  <c:v>0.84366508152173914</c:v>
                </c:pt>
                <c:pt idx="2">
                  <c:v>0.81357080631110246</c:v>
                </c:pt>
                <c:pt idx="3">
                  <c:v>0.82719546742209626</c:v>
                </c:pt>
                <c:pt idx="4">
                  <c:v>0.8391655450874832</c:v>
                </c:pt>
                <c:pt idx="5">
                  <c:v>0.91523651350187607</c:v>
                </c:pt>
                <c:pt idx="6">
                  <c:v>0.87208867430553194</c:v>
                </c:pt>
                <c:pt idx="7">
                  <c:v>0.8692408951294428</c:v>
                </c:pt>
                <c:pt idx="8">
                  <c:v>0.90860249854359509</c:v>
                </c:pt>
                <c:pt idx="9">
                  <c:v>0.95839142558382706</c:v>
                </c:pt>
                <c:pt idx="10">
                  <c:v>0.9462811298679592</c:v>
                </c:pt>
                <c:pt idx="11">
                  <c:v>0.94008013325530093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4CC-4846-9663-87C24759A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526080"/>
        <c:axId val="783007136"/>
      </c:lineChart>
      <c:catAx>
        <c:axId val="39352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3007136"/>
        <c:crosses val="autoZero"/>
        <c:auto val="1"/>
        <c:lblAlgn val="ctr"/>
        <c:lblOffset val="100"/>
        <c:noMultiLvlLbl val="0"/>
      </c:catAx>
      <c:valAx>
        <c:axId val="783007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Qtde</a:t>
                </a:r>
                <a:r>
                  <a:rPr lang="pt-BR" baseline="0"/>
                  <a:t> de bloqueios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52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105520844592118E-2"/>
          <c:y val="0.17826527499314115"/>
          <c:w val="0.95859203121894754"/>
          <c:h val="0.68590037207568855"/>
        </c:manualLayout>
      </c:layout>
      <c:lineChart>
        <c:grouping val="standard"/>
        <c:varyColors val="0"/>
        <c:ser>
          <c:idx val="0"/>
          <c:order val="0"/>
          <c:tx>
            <c:strRef>
              <c:f>'Orçado x Realizado'!$B$20</c:f>
              <c:strCache>
                <c:ptCount val="1"/>
                <c:pt idx="0">
                  <c:v>Budget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3"/>
              <c:layout>
                <c:manualLayout>
                  <c:x val="-1.5907849801089908E-2"/>
                  <c:y val="7.08485387044064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BE-4622-82D8-16EC266EBC4A}"/>
                </c:ext>
              </c:extLst>
            </c:dLbl>
            <c:dLbl>
              <c:idx val="13"/>
              <c:layout>
                <c:manualLayout>
                  <c:x val="-1.3951700170307205E-2"/>
                  <c:y val="-7.54242516329069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BE-4622-82D8-16EC266EBC4A}"/>
                </c:ext>
              </c:extLst>
            </c:dLbl>
            <c:dLbl>
              <c:idx val="15"/>
              <c:layout>
                <c:manualLayout>
                  <c:x val="-4.238377181319062E-3"/>
                  <c:y val="7.83497074396532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BE-4622-82D8-16EC266EBC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'Orçado x Realizado'!$O$19:$Z$19</c:f>
              <c:strCache>
                <c:ptCount val="12"/>
                <c:pt idx="0">
                  <c:v>Jan'19</c:v>
                </c:pt>
                <c:pt idx="1">
                  <c:v>Fev'19</c:v>
                </c:pt>
                <c:pt idx="2">
                  <c:v>Mar'19</c:v>
                </c:pt>
                <c:pt idx="3">
                  <c:v>Abr'19</c:v>
                </c:pt>
                <c:pt idx="4">
                  <c:v>Maio'19</c:v>
                </c:pt>
                <c:pt idx="5">
                  <c:v>Jun'19</c:v>
                </c:pt>
                <c:pt idx="6">
                  <c:v>Jul'19</c:v>
                </c:pt>
                <c:pt idx="7">
                  <c:v>Ago'19</c:v>
                </c:pt>
                <c:pt idx="8">
                  <c:v>Set'19</c:v>
                </c:pt>
                <c:pt idx="9">
                  <c:v>Out'19</c:v>
                </c:pt>
                <c:pt idx="10">
                  <c:v>Nov'19</c:v>
                </c:pt>
                <c:pt idx="11">
                  <c:v>Dez'19</c:v>
                </c:pt>
              </c:strCache>
            </c:strRef>
          </c:cat>
          <c:val>
            <c:numRef>
              <c:f>'Orçado x Realizado'!$O$20:$Z$20</c:f>
              <c:numCache>
                <c:formatCode>_-"R$"* #,##0.00_-;\-"R$"* #,##0.00_-;_-"R$"* "-"??_-;_-@_-</c:formatCode>
                <c:ptCount val="12"/>
                <c:pt idx="0">
                  <c:v>77.923218239999997</c:v>
                </c:pt>
                <c:pt idx="1">
                  <c:v>84.611663640000003</c:v>
                </c:pt>
                <c:pt idx="2">
                  <c:v>65.863899360000005</c:v>
                </c:pt>
                <c:pt idx="3">
                  <c:v>62.528100000000002</c:v>
                </c:pt>
                <c:pt idx="4">
                  <c:v>46.761830000000003</c:v>
                </c:pt>
                <c:pt idx="5">
                  <c:v>45.302370120000006</c:v>
                </c:pt>
                <c:pt idx="6">
                  <c:v>50.337240000000001</c:v>
                </c:pt>
                <c:pt idx="7">
                  <c:v>67.319343000000003</c:v>
                </c:pt>
                <c:pt idx="8">
                  <c:v>39.19751514</c:v>
                </c:pt>
                <c:pt idx="9">
                  <c:v>46.060698600000002</c:v>
                </c:pt>
                <c:pt idx="10">
                  <c:v>43.348816979999995</c:v>
                </c:pt>
                <c:pt idx="11">
                  <c:v>51.145316460000004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BE-4622-82D8-16EC266EBC4A}"/>
            </c:ext>
          </c:extLst>
        </c:ser>
        <c:ser>
          <c:idx val="1"/>
          <c:order val="1"/>
          <c:tx>
            <c:strRef>
              <c:f>'Orçado x Realizado'!$B$21</c:f>
              <c:strCache>
                <c:ptCount val="1"/>
                <c:pt idx="0">
                  <c:v>Realizado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3"/>
              <c:layout>
                <c:manualLayout>
                  <c:x val="1.1190871752674073E-3"/>
                  <c:y val="-6.2531396377998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EBE-4622-82D8-16EC266EBC4A}"/>
                </c:ext>
              </c:extLst>
            </c:dLbl>
            <c:dLbl>
              <c:idx val="9"/>
              <c:layout>
                <c:manualLayout>
                  <c:x val="-1.1199825427949377E-2"/>
                  <c:y val="7.10715065152375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EBE-4622-82D8-16EC266EBC4A}"/>
                </c:ext>
              </c:extLst>
            </c:dLbl>
            <c:dLbl>
              <c:idx val="10"/>
              <c:layout>
                <c:manualLayout>
                  <c:x val="-6.8174291488564444E-3"/>
                  <c:y val="7.54242516329069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EBE-4622-82D8-16EC266EBC4A}"/>
                </c:ext>
              </c:extLst>
            </c:dLbl>
            <c:dLbl>
              <c:idx val="11"/>
              <c:layout>
                <c:manualLayout>
                  <c:x val="-4.6956017612893326E-3"/>
                  <c:y val="6.41724985300367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EBE-4622-82D8-16EC266EBC4A}"/>
                </c:ext>
              </c:extLst>
            </c:dLbl>
            <c:dLbl>
              <c:idx val="12"/>
              <c:layout>
                <c:manualLayout>
                  <c:x val="-1.3951700170307049E-2"/>
                  <c:y val="7.54242516329068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EBE-4622-82D8-16EC266EBC4A}"/>
                </c:ext>
              </c:extLst>
            </c:dLbl>
            <c:dLbl>
              <c:idx val="13"/>
              <c:layout>
                <c:manualLayout>
                  <c:x val="-1.71731769527603E-2"/>
                  <c:y val="7.16736672652835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EBE-4622-82D8-16EC266EBC4A}"/>
                </c:ext>
              </c:extLst>
            </c:dLbl>
            <c:dLbl>
              <c:idx val="15"/>
              <c:layout>
                <c:manualLayout>
                  <c:x val="-8.0506054605757969E-3"/>
                  <c:y val="-0.1075384087894797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EBE-4622-82D8-16EC266EBC4A}"/>
                </c:ext>
              </c:extLst>
            </c:dLbl>
            <c:dLbl>
              <c:idx val="16"/>
              <c:layout>
                <c:manualLayout>
                  <c:x val="-5.9287715389115658E-3"/>
                  <c:y val="7.62402252240677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EBE-4622-82D8-16EC266EBC4A}"/>
                </c:ext>
              </c:extLst>
            </c:dLbl>
            <c:dLbl>
              <c:idx val="17"/>
              <c:layout>
                <c:manualLayout>
                  <c:x val="-8.695208390457532E-3"/>
                  <c:y val="7.62402252240678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EBE-4622-82D8-16EC266EBC4A}"/>
                </c:ext>
              </c:extLst>
            </c:dLbl>
            <c:dLbl>
              <c:idx val="19"/>
              <c:layout>
                <c:manualLayout>
                  <c:x val="-8.6425286845910644E-3"/>
                  <c:y val="7.24896408564444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EBE-4622-82D8-16EC266EBC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'Orçado x Realizado'!$O$19:$Z$19</c:f>
              <c:strCache>
                <c:ptCount val="12"/>
                <c:pt idx="0">
                  <c:v>Jan'19</c:v>
                </c:pt>
                <c:pt idx="1">
                  <c:v>Fev'19</c:v>
                </c:pt>
                <c:pt idx="2">
                  <c:v>Mar'19</c:v>
                </c:pt>
                <c:pt idx="3">
                  <c:v>Abr'19</c:v>
                </c:pt>
                <c:pt idx="4">
                  <c:v>Maio'19</c:v>
                </c:pt>
                <c:pt idx="5">
                  <c:v>Jun'19</c:v>
                </c:pt>
                <c:pt idx="6">
                  <c:v>Jul'19</c:v>
                </c:pt>
                <c:pt idx="7">
                  <c:v>Ago'19</c:v>
                </c:pt>
                <c:pt idx="8">
                  <c:v>Set'19</c:v>
                </c:pt>
                <c:pt idx="9">
                  <c:v>Out'19</c:v>
                </c:pt>
                <c:pt idx="10">
                  <c:v>Nov'19</c:v>
                </c:pt>
                <c:pt idx="11">
                  <c:v>Dez'19</c:v>
                </c:pt>
              </c:strCache>
            </c:strRef>
          </c:cat>
          <c:val>
            <c:numRef>
              <c:f>'Orçado x Realizado'!$O$21:$Z$21</c:f>
              <c:numCache>
                <c:formatCode>_-"R$"* #,##0.00_-;\-"R$"* #,##0.00_-;_-"R$"* "-"??_-;_-@_-</c:formatCode>
                <c:ptCount val="12"/>
                <c:pt idx="0">
                  <c:v>44.277440000000006</c:v>
                </c:pt>
                <c:pt idx="1">
                  <c:v>37.175669999999997</c:v>
                </c:pt>
                <c:pt idx="2">
                  <c:v>49.951593000000003</c:v>
                </c:pt>
                <c:pt idx="3">
                  <c:v>80.650120000000001</c:v>
                </c:pt>
                <c:pt idx="4">
                  <c:v>45.702629999999999</c:v>
                </c:pt>
                <c:pt idx="5">
                  <c:v>40.623821999999997</c:v>
                </c:pt>
                <c:pt idx="6">
                  <c:v>49.085380000000001</c:v>
                </c:pt>
                <c:pt idx="7">
                  <c:v>36.007389000000003</c:v>
                </c:pt>
                <c:pt idx="8">
                  <c:v>21.842081999999998</c:v>
                </c:pt>
                <c:pt idx="9">
                  <c:v>17.263773</c:v>
                </c:pt>
                <c:pt idx="10">
                  <c:v>23.3585235</c:v>
                </c:pt>
                <c:pt idx="11">
                  <c:v>30.005882999999997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EBE-4622-82D8-16EC266EB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672560"/>
        <c:axId val="532676368"/>
      </c:lineChart>
      <c:catAx>
        <c:axId val="53267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2676368"/>
        <c:crosses val="autoZero"/>
        <c:auto val="1"/>
        <c:lblAlgn val="ctr"/>
        <c:lblOffset val="100"/>
        <c:noMultiLvlLbl val="0"/>
      </c:catAx>
      <c:valAx>
        <c:axId val="532676368"/>
        <c:scaling>
          <c:orientation val="minMax"/>
        </c:scaling>
        <c:delete val="0"/>
        <c:axPos val="l"/>
        <c:numFmt formatCode="_-&quot;R$&quot;* #,##0.00_-;\-&quot;R$&quot;* #,##0.00_-;_-&quot;R$&quot;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267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163363</xdr:colOff>
      <xdr:row>50</xdr:row>
      <xdr:rowOff>149676</xdr:rowOff>
    </xdr:from>
    <xdr:to>
      <xdr:col>31</xdr:col>
      <xdr:colOff>181692</xdr:colOff>
      <xdr:row>68</xdr:row>
      <xdr:rowOff>35376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D281801F-C442-45AE-B10B-A846C126E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9208</xdr:colOff>
      <xdr:row>50</xdr:row>
      <xdr:rowOff>158180</xdr:rowOff>
    </xdr:from>
    <xdr:to>
      <xdr:col>17</xdr:col>
      <xdr:colOff>280148</xdr:colOff>
      <xdr:row>68</xdr:row>
      <xdr:rowOff>27756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177296" y="9862474"/>
          <a:ext cx="10020058" cy="3298576"/>
        </a:xfrm>
        <a:prstGeom prst="rect">
          <a:avLst/>
        </a:prstGeom>
        <a:solidFill>
          <a:schemeClr val="accent6">
            <a:lumMod val="75000"/>
            <a:alpha val="2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164809</xdr:colOff>
      <xdr:row>49</xdr:row>
      <xdr:rowOff>42840</xdr:rowOff>
    </xdr:from>
    <xdr:to>
      <xdr:col>5</xdr:col>
      <xdr:colOff>577634</xdr:colOff>
      <xdr:row>50</xdr:row>
      <xdr:rowOff>149493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64809" y="9556634"/>
          <a:ext cx="3068619" cy="297153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Safra</a:t>
          </a:r>
          <a:endParaRPr lang="pt-BR">
            <a:effectLst/>
          </a:endParaRPr>
        </a:p>
        <a:p>
          <a:endParaRPr lang="pt-BR" sz="1100"/>
        </a:p>
      </xdr:txBody>
    </xdr:sp>
    <xdr:clientData/>
  </xdr:twoCellAnchor>
  <xdr:twoCellAnchor>
    <xdr:from>
      <xdr:col>3</xdr:col>
      <xdr:colOff>267822</xdr:colOff>
      <xdr:row>52</xdr:row>
      <xdr:rowOff>73856</xdr:rowOff>
    </xdr:from>
    <xdr:to>
      <xdr:col>17</xdr:col>
      <xdr:colOff>108858</xdr:colOff>
      <xdr:row>52</xdr:row>
      <xdr:rowOff>73856</xdr:rowOff>
    </xdr:to>
    <xdr:cxnSp macro="">
      <xdr:nvCxnSpPr>
        <xdr:cNvPr id="18" name="Conector de seta reta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/>
      </xdr:nvCxnSpPr>
      <xdr:spPr>
        <a:xfrm flipH="1">
          <a:off x="1669358" y="10197570"/>
          <a:ext cx="848157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476250</xdr:colOff>
      <xdr:row>52</xdr:row>
      <xdr:rowOff>56397</xdr:rowOff>
    </xdr:from>
    <xdr:to>
      <xdr:col>30</xdr:col>
      <xdr:colOff>27209</xdr:colOff>
      <xdr:row>52</xdr:row>
      <xdr:rowOff>84550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 flipV="1">
          <a:off x="10518321" y="10180111"/>
          <a:ext cx="7511138" cy="281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</xdr:colOff>
      <xdr:row>3</xdr:row>
      <xdr:rowOff>136072</xdr:rowOff>
    </xdr:from>
    <xdr:to>
      <xdr:col>11</xdr:col>
      <xdr:colOff>227957</xdr:colOff>
      <xdr:row>17</xdr:row>
      <xdr:rowOff>153646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119D3EA8-1EBA-4D80-ADBD-2B5CB938E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252133</xdr:colOff>
      <xdr:row>3</xdr:row>
      <xdr:rowOff>133671</xdr:rowOff>
    </xdr:from>
    <xdr:to>
      <xdr:col>21</xdr:col>
      <xdr:colOff>124470</xdr:colOff>
      <xdr:row>17</xdr:row>
      <xdr:rowOff>151360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BBFE416B-AFCA-4FD9-8F73-B1650A4B8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150479</xdr:colOff>
      <xdr:row>3</xdr:row>
      <xdr:rowOff>133671</xdr:rowOff>
    </xdr:from>
    <xdr:to>
      <xdr:col>31</xdr:col>
      <xdr:colOff>235323</xdr:colOff>
      <xdr:row>17</xdr:row>
      <xdr:rowOff>153091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B83B9E58-DA9E-4185-AD2A-28E495480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11</xdr:col>
      <xdr:colOff>233223</xdr:colOff>
      <xdr:row>32</xdr:row>
      <xdr:rowOff>34787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B55DF8FD-EA3D-47EB-A370-92114BF3E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</xdr:colOff>
      <xdr:row>32</xdr:row>
      <xdr:rowOff>81642</xdr:rowOff>
    </xdr:from>
    <xdr:to>
      <xdr:col>15</xdr:col>
      <xdr:colOff>367393</xdr:colOff>
      <xdr:row>49</xdr:row>
      <xdr:rowOff>13607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CF19416F-C805-4743-8BEF-1BA16A3C3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165764</xdr:colOff>
      <xdr:row>86</xdr:row>
      <xdr:rowOff>64032</xdr:rowOff>
    </xdr:from>
    <xdr:to>
      <xdr:col>31</xdr:col>
      <xdr:colOff>216751</xdr:colOff>
      <xdr:row>102</xdr:row>
      <xdr:rowOff>53147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04A0B7A3-15AC-4E5E-A707-B9CA8C0B5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408216</xdr:colOff>
      <xdr:row>32</xdr:row>
      <xdr:rowOff>81648</xdr:rowOff>
    </xdr:from>
    <xdr:to>
      <xdr:col>31</xdr:col>
      <xdr:colOff>244928</xdr:colOff>
      <xdr:row>48</xdr:row>
      <xdr:rowOff>188805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F26A1491-1280-4B37-82C2-BD7E521DB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68</xdr:row>
      <xdr:rowOff>81646</xdr:rowOff>
    </xdr:from>
    <xdr:to>
      <xdr:col>31</xdr:col>
      <xdr:colOff>163285</xdr:colOff>
      <xdr:row>86</xdr:row>
      <xdr:rowOff>38785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74086C7C-E1C5-41A4-AD49-BAD9A1DB6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257735</xdr:colOff>
      <xdr:row>18</xdr:row>
      <xdr:rowOff>0</xdr:rowOff>
    </xdr:from>
    <xdr:to>
      <xdr:col>31</xdr:col>
      <xdr:colOff>244128</xdr:colOff>
      <xdr:row>32</xdr:row>
      <xdr:rowOff>29615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746D5BCA-6280-439C-92B7-CDFC174B0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0.13094</cdr:x>
      <cdr:y>3.01686E-7</cdr:y>
    </cdr:from>
    <cdr:to>
      <cdr:x>0.30358</cdr:x>
      <cdr:y>0.0821</cdr:y>
    </cdr:to>
    <cdr:sp macro="" textlink="">
      <cdr:nvSpPr>
        <cdr:cNvPr id="2" name="CaixaDeTexto 32"/>
        <cdr:cNvSpPr txBox="1"/>
      </cdr:nvSpPr>
      <cdr:spPr>
        <a:xfrm xmlns:a="http://schemas.openxmlformats.org/drawingml/2006/main">
          <a:off x="1631681" y="1"/>
          <a:ext cx="2151257" cy="27213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200" b="1"/>
            <a:t>Safra Madura</a:t>
          </a:r>
        </a:p>
      </cdr:txBody>
    </cdr:sp>
  </cdr:relSizeAnchor>
  <cdr:relSizeAnchor xmlns:cdr="http://schemas.openxmlformats.org/drawingml/2006/chartDrawing">
    <cdr:from>
      <cdr:x>0.55277</cdr:x>
      <cdr:y>0</cdr:y>
    </cdr:from>
    <cdr:to>
      <cdr:x>0.55277</cdr:x>
      <cdr:y>1</cdr:y>
    </cdr:to>
    <cdr:cxnSp macro="">
      <cdr:nvCxnSpPr>
        <cdr:cNvPr id="3" name="Conector reto 2">
          <a:extLst xmlns:a="http://schemas.openxmlformats.org/drawingml/2006/main">
            <a:ext uri="{FF2B5EF4-FFF2-40B4-BE49-F238E27FC236}">
              <a16:creationId xmlns:a16="http://schemas.microsoft.com/office/drawing/2014/main" id="{DF473141-AF99-43BD-9F14-8464191EB0A0}"/>
            </a:ext>
          </a:extLst>
        </cdr:cNvPr>
        <cdr:cNvCxnSpPr/>
      </cdr:nvCxnSpPr>
      <cdr:spPr>
        <a:xfrm xmlns:a="http://schemas.openxmlformats.org/drawingml/2006/main">
          <a:off x="10144429" y="0"/>
          <a:ext cx="0" cy="331470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>
              <a:lumMod val="50000"/>
              <a:lumOff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0.58582</cdr:x>
      <cdr:y>0</cdr:y>
    </cdr:from>
    <cdr:to>
      <cdr:x>0.82088</cdr:x>
      <cdr:y>0.11863</cdr:y>
    </cdr:to>
    <cdr:sp macro="" textlink="">
      <cdr:nvSpPr>
        <cdr:cNvPr id="4" name="CaixaDeTexto 31"/>
        <cdr:cNvSpPr txBox="1"/>
      </cdr:nvSpPr>
      <cdr:spPr>
        <a:xfrm xmlns:a="http://schemas.openxmlformats.org/drawingml/2006/main">
          <a:off x="10280356" y="0"/>
          <a:ext cx="4125021" cy="39322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200" b="1"/>
            <a:t>Safra Recente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185737</xdr:rowOff>
    </xdr:from>
    <xdr:to>
      <xdr:col>15</xdr:col>
      <xdr:colOff>457200</xdr:colOff>
      <xdr:row>16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>
    <tabColor rgb="FF00B050"/>
  </sheetPr>
  <dimension ref="A1:AT105"/>
  <sheetViews>
    <sheetView showGridLines="0" showRowColHeaders="0" tabSelected="1" zoomScale="85" zoomScaleNormal="85" workbookViewId="0"/>
  </sheetViews>
  <sheetFormatPr defaultColWidth="0" defaultRowHeight="14.4" zeroHeight="1" x14ac:dyDescent="0.3"/>
  <cols>
    <col min="1" max="1" width="2.5546875" customWidth="1"/>
    <col min="2" max="4" width="9.109375" customWidth="1"/>
    <col min="5" max="5" width="10.109375" bestFit="1" customWidth="1"/>
    <col min="6" max="30" width="9.109375" customWidth="1"/>
    <col min="31" max="31" width="5.109375" customWidth="1"/>
    <col min="32" max="32" width="9.109375" customWidth="1"/>
    <col min="33" max="33" width="19.5546875" hidden="1" customWidth="1"/>
    <col min="34" max="34" width="11.44140625" style="6" hidden="1" customWidth="1"/>
    <col min="35" max="35" width="11.109375" style="6" hidden="1" customWidth="1"/>
    <col min="36" max="46" width="0" hidden="1" customWidth="1"/>
    <col min="47" max="16384" width="9.109375" hidden="1"/>
  </cols>
  <sheetData>
    <row r="1" spans="2:46" ht="15" customHeight="1" x14ac:dyDescent="0.3">
      <c r="B1" s="159" t="s">
        <v>171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2"/>
      <c r="AH1" s="72"/>
      <c r="AI1" s="7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2:46" ht="15" customHeight="1" x14ac:dyDescent="0.3"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2"/>
      <c r="AH2" s="72"/>
      <c r="AI2" s="7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</row>
    <row r="3" spans="2:46" ht="15" customHeight="1" x14ac:dyDescent="0.3"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</row>
    <row r="4" spans="2:46" x14ac:dyDescent="0.3"/>
    <row r="5" spans="2:46" x14ac:dyDescent="0.3">
      <c r="AL5">
        <v>394</v>
      </c>
    </row>
    <row r="6" spans="2:46" x14ac:dyDescent="0.3">
      <c r="AH6" s="75"/>
      <c r="AI6" s="75"/>
      <c r="AJ6" s="60"/>
      <c r="AK6" s="60"/>
      <c r="AL6" s="60"/>
    </row>
    <row r="7" spans="2:46" x14ac:dyDescent="0.3">
      <c r="AH7" s="75">
        <v>5550</v>
      </c>
      <c r="AI7" s="75"/>
      <c r="AJ7" s="60"/>
      <c r="AK7" s="60"/>
      <c r="AL7" s="60"/>
    </row>
    <row r="8" spans="2:46" ht="18" x14ac:dyDescent="0.35">
      <c r="AG8" s="158" t="s">
        <v>43</v>
      </c>
      <c r="AH8" s="158"/>
      <c r="AI8" s="158"/>
      <c r="AJ8" s="60"/>
      <c r="AK8" s="60"/>
      <c r="AL8" s="60"/>
    </row>
    <row r="9" spans="2:46" x14ac:dyDescent="0.3">
      <c r="AG9" s="78" t="s">
        <v>80</v>
      </c>
      <c r="AH9" s="78" t="s">
        <v>60</v>
      </c>
      <c r="AI9" s="78" t="s">
        <v>10</v>
      </c>
      <c r="AJ9" s="60"/>
      <c r="AK9" s="60"/>
      <c r="AL9" s="60"/>
    </row>
    <row r="10" spans="2:46" x14ac:dyDescent="0.3">
      <c r="AG10" s="80" t="s">
        <v>132</v>
      </c>
      <c r="AH10" s="112">
        <f>BASE_GRAFICO!E18</f>
        <v>319.20100000000002</v>
      </c>
      <c r="AI10" s="81">
        <v>292</v>
      </c>
      <c r="AJ10" s="60"/>
      <c r="AK10" s="60"/>
      <c r="AL10" s="60"/>
    </row>
    <row r="11" spans="2:46" x14ac:dyDescent="0.3">
      <c r="AG11" s="85" t="s">
        <v>134</v>
      </c>
      <c r="AH11" s="112">
        <f>BASE_GRAFICO!E19</f>
        <v>394.18299999999999</v>
      </c>
      <c r="AI11" s="81">
        <v>346</v>
      </c>
      <c r="AJ11" s="60"/>
      <c r="AK11" s="60"/>
      <c r="AL11" s="60"/>
    </row>
    <row r="12" spans="2:46" x14ac:dyDescent="0.3">
      <c r="AG12" s="80" t="s">
        <v>78</v>
      </c>
      <c r="AH12" s="81">
        <f>AH11-AH10</f>
        <v>74.981999999999971</v>
      </c>
      <c r="AI12" s="82">
        <f>AH12/AH10</f>
        <v>0.23490527911879966</v>
      </c>
      <c r="AJ12" s="60"/>
      <c r="AK12" s="60"/>
      <c r="AL12" s="60"/>
    </row>
    <row r="13" spans="2:46" x14ac:dyDescent="0.3">
      <c r="AJ13" s="60"/>
      <c r="AK13" s="60"/>
      <c r="AL13" s="60"/>
    </row>
    <row r="14" spans="2:46" ht="18" x14ac:dyDescent="0.35">
      <c r="AG14" s="158" t="s">
        <v>79</v>
      </c>
      <c r="AH14" s="158"/>
      <c r="AI14" s="158"/>
      <c r="AJ14" s="60"/>
      <c r="AK14" s="60"/>
      <c r="AL14" s="60"/>
    </row>
    <row r="15" spans="2:46" x14ac:dyDescent="0.3">
      <c r="AG15" s="78" t="s">
        <v>80</v>
      </c>
      <c r="AH15" s="78" t="s">
        <v>60</v>
      </c>
      <c r="AI15" s="78" t="s">
        <v>10</v>
      </c>
      <c r="AJ15" s="60"/>
      <c r="AK15" s="61"/>
      <c r="AL15" s="60"/>
    </row>
    <row r="16" spans="2:46" x14ac:dyDescent="0.3">
      <c r="AG16" s="80" t="str">
        <f>AG10</f>
        <v>Maio'19</v>
      </c>
      <c r="AH16" s="81">
        <f>BASE_GRAFICO!C70</f>
        <v>13374</v>
      </c>
      <c r="AI16" s="81">
        <v>7925</v>
      </c>
      <c r="AJ16" s="60"/>
      <c r="AK16" s="60"/>
      <c r="AL16" s="60"/>
    </row>
    <row r="17" spans="5:38" x14ac:dyDescent="0.3">
      <c r="AG17" s="85" t="str">
        <f>AG11</f>
        <v>Junho'19</v>
      </c>
      <c r="AH17" s="81">
        <f>BASE_GRAFICO!C71</f>
        <v>32514</v>
      </c>
      <c r="AI17" s="81">
        <v>9266</v>
      </c>
      <c r="AJ17" s="60"/>
      <c r="AK17" s="60"/>
      <c r="AL17" s="60"/>
    </row>
    <row r="18" spans="5:38" x14ac:dyDescent="0.3">
      <c r="AG18" s="80" t="s">
        <v>78</v>
      </c>
      <c r="AH18" s="81">
        <f>AH17-AH16</f>
        <v>19140</v>
      </c>
      <c r="AI18" s="84">
        <f>AH18/AH16</f>
        <v>1.4311350381336922</v>
      </c>
    </row>
    <row r="19" spans="5:38" x14ac:dyDescent="0.3">
      <c r="AF19" t="s">
        <v>51</v>
      </c>
      <c r="AG19" s="76"/>
      <c r="AH19" s="83"/>
      <c r="AI19" s="77"/>
    </row>
    <row r="20" spans="5:38" ht="18" x14ac:dyDescent="0.35">
      <c r="AD20" t="s">
        <v>51</v>
      </c>
      <c r="AG20" s="158" t="s">
        <v>81</v>
      </c>
      <c r="AH20" s="158"/>
      <c r="AI20" s="158"/>
    </row>
    <row r="21" spans="5:38" x14ac:dyDescent="0.3">
      <c r="AF21" t="s">
        <v>158</v>
      </c>
      <c r="AG21" s="78" t="s">
        <v>80</v>
      </c>
      <c r="AH21" s="78" t="s">
        <v>60</v>
      </c>
      <c r="AI21" s="78" t="s">
        <v>10</v>
      </c>
    </row>
    <row r="22" spans="5:38" x14ac:dyDescent="0.3">
      <c r="AG22" s="80" t="str">
        <f>AG10</f>
        <v>Maio'19</v>
      </c>
      <c r="AH22" s="81">
        <f>BASE_GRAFICO!B96</f>
        <v>2151</v>
      </c>
      <c r="AI22" s="81"/>
    </row>
    <row r="23" spans="5:38" x14ac:dyDescent="0.3">
      <c r="AG23" s="85" t="str">
        <f>AG11</f>
        <v>Junho'19</v>
      </c>
      <c r="AH23" s="81">
        <f>BASE_GRAFICO!B97</f>
        <v>2756</v>
      </c>
      <c r="AI23" s="81"/>
    </row>
    <row r="24" spans="5:38" x14ac:dyDescent="0.3">
      <c r="AG24" s="80" t="s">
        <v>78</v>
      </c>
      <c r="AH24" s="81">
        <f>AH23-AH22</f>
        <v>605</v>
      </c>
      <c r="AI24" s="82">
        <f>AH24/AH22</f>
        <v>0.28126452812645281</v>
      </c>
    </row>
    <row r="25" spans="5:38" x14ac:dyDescent="0.3"/>
    <row r="26" spans="5:38" ht="18" x14ac:dyDescent="0.35">
      <c r="AG26" s="158" t="s">
        <v>108</v>
      </c>
      <c r="AH26" s="158"/>
      <c r="AI26" s="158"/>
    </row>
    <row r="27" spans="5:38" x14ac:dyDescent="0.3">
      <c r="AG27" s="78" t="s">
        <v>80</v>
      </c>
      <c r="AH27" s="78" t="s">
        <v>60</v>
      </c>
      <c r="AI27" s="78" t="s">
        <v>10</v>
      </c>
    </row>
    <row r="28" spans="5:38" x14ac:dyDescent="0.3">
      <c r="AG28" s="80" t="str">
        <f>AG10</f>
        <v>Maio'19</v>
      </c>
      <c r="AH28" s="81">
        <f>BASE_GRAFICO!D44</f>
        <v>872</v>
      </c>
      <c r="AI28" s="81"/>
    </row>
    <row r="29" spans="5:38" x14ac:dyDescent="0.3">
      <c r="AG29" s="85" t="str">
        <f>AG11</f>
        <v>Junho'19</v>
      </c>
      <c r="AH29" s="81">
        <f>BASE_GRAFICO!D45</f>
        <v>576</v>
      </c>
      <c r="AI29" s="81"/>
      <c r="AK29" s="74"/>
    </row>
    <row r="30" spans="5:38" x14ac:dyDescent="0.3">
      <c r="AG30" s="80" t="s">
        <v>78</v>
      </c>
      <c r="AH30" s="81">
        <f>AH29-AH28</f>
        <v>-296</v>
      </c>
      <c r="AI30" s="82">
        <f>AH30/AH28</f>
        <v>-0.33944954128440369</v>
      </c>
    </row>
    <row r="31" spans="5:38" x14ac:dyDescent="0.3">
      <c r="E31" s="4"/>
    </row>
    <row r="32" spans="5:38" x14ac:dyDescent="0.3">
      <c r="E32" s="4"/>
      <c r="F32" s="15"/>
    </row>
    <row r="33" x14ac:dyDescent="0.3"/>
    <row r="34" x14ac:dyDescent="0.3"/>
    <row r="35" x14ac:dyDescent="0.3"/>
    <row r="36" x14ac:dyDescent="0.3"/>
    <row r="37" x14ac:dyDescent="0.3"/>
    <row r="38" x14ac:dyDescent="0.3"/>
    <row r="39" x14ac:dyDescent="0.3"/>
    <row r="40" x14ac:dyDescent="0.3"/>
    <row r="41" x14ac:dyDescent="0.3"/>
    <row r="42" x14ac:dyDescent="0.3"/>
    <row r="43" x14ac:dyDescent="0.3"/>
    <row r="44" x14ac:dyDescent="0.3"/>
    <row r="45" x14ac:dyDescent="0.3"/>
    <row r="46" x14ac:dyDescent="0.3"/>
    <row r="47" x14ac:dyDescent="0.3"/>
    <row r="48" x14ac:dyDescent="0.3"/>
    <row r="49" spans="25:25" x14ac:dyDescent="0.3"/>
    <row r="50" spans="25:25" x14ac:dyDescent="0.3"/>
    <row r="51" spans="25:25" x14ac:dyDescent="0.3"/>
    <row r="52" spans="25:25" x14ac:dyDescent="0.3"/>
    <row r="53" spans="25:25" x14ac:dyDescent="0.3"/>
    <row r="54" spans="25:25" x14ac:dyDescent="0.3"/>
    <row r="55" spans="25:25" x14ac:dyDescent="0.3"/>
    <row r="56" spans="25:25" x14ac:dyDescent="0.3">
      <c r="Y56" s="3"/>
    </row>
    <row r="57" spans="25:25" x14ac:dyDescent="0.3"/>
    <row r="58" spans="25:25" x14ac:dyDescent="0.3"/>
    <row r="59" spans="25:25" x14ac:dyDescent="0.3"/>
    <row r="60" spans="25:25" x14ac:dyDescent="0.3"/>
    <row r="61" spans="25:25" x14ac:dyDescent="0.3"/>
    <row r="62" spans="25:25" x14ac:dyDescent="0.3"/>
    <row r="63" spans="25:25" x14ac:dyDescent="0.3"/>
    <row r="64" spans="25:25" x14ac:dyDescent="0.3"/>
    <row r="65" x14ac:dyDescent="0.3"/>
    <row r="66" x14ac:dyDescent="0.3"/>
    <row r="67" x14ac:dyDescent="0.3"/>
    <row r="68" x14ac:dyDescent="0.3"/>
    <row r="69" x14ac:dyDescent="0.3"/>
    <row r="70" x14ac:dyDescent="0.3"/>
    <row r="71" x14ac:dyDescent="0.3"/>
    <row r="72" x14ac:dyDescent="0.3"/>
    <row r="73" x14ac:dyDescent="0.3"/>
    <row r="74" x14ac:dyDescent="0.3"/>
    <row r="75" x14ac:dyDescent="0.3"/>
    <row r="76" x14ac:dyDescent="0.3"/>
    <row r="77" x14ac:dyDescent="0.3"/>
    <row r="78" x14ac:dyDescent="0.3"/>
    <row r="79" x14ac:dyDescent="0.3"/>
    <row r="80" x14ac:dyDescent="0.3"/>
    <row r="81" spans="15:15" x14ac:dyDescent="0.3"/>
    <row r="82" spans="15:15" x14ac:dyDescent="0.3"/>
    <row r="83" spans="15:15" x14ac:dyDescent="0.3"/>
    <row r="84" spans="15:15" x14ac:dyDescent="0.3"/>
    <row r="85" spans="15:15" x14ac:dyDescent="0.3"/>
    <row r="86" spans="15:15" x14ac:dyDescent="0.3"/>
    <row r="87" spans="15:15" x14ac:dyDescent="0.3"/>
    <row r="88" spans="15:15" x14ac:dyDescent="0.3"/>
    <row r="89" spans="15:15" x14ac:dyDescent="0.3">
      <c r="O89" s="62"/>
    </row>
    <row r="90" spans="15:15" x14ac:dyDescent="0.3"/>
    <row r="91" spans="15:15" x14ac:dyDescent="0.3"/>
    <row r="92" spans="15:15" x14ac:dyDescent="0.3"/>
    <row r="93" spans="15:15" x14ac:dyDescent="0.3"/>
    <row r="94" spans="15:15" x14ac:dyDescent="0.3"/>
    <row r="95" spans="15:15" x14ac:dyDescent="0.3"/>
    <row r="96" spans="15:15" x14ac:dyDescent="0.3"/>
    <row r="97" x14ac:dyDescent="0.3"/>
    <row r="98" x14ac:dyDescent="0.3"/>
    <row r="99" x14ac:dyDescent="0.3"/>
    <row r="100" x14ac:dyDescent="0.3"/>
    <row r="101" x14ac:dyDescent="0.3"/>
    <row r="102" x14ac:dyDescent="0.3"/>
    <row r="103" x14ac:dyDescent="0.3"/>
    <row r="104" x14ac:dyDescent="0.3"/>
    <row r="105" x14ac:dyDescent="0.3"/>
  </sheetData>
  <sheetProtection algorithmName="SHA-512" hashValue="9ygc4JYmqEvq2AufBhOqbYpD0rWhnonwaZJ3+zRu4cxA6ZKZg2EGsGHNoG4pokDR6NYQsLk04arT4RXXA4QDGg==" saltValue="sIXhDLFr/Bmx2RhKza7STw==" spinCount="100000" sheet="1" objects="1" scenarios="1"/>
  <mergeCells count="5">
    <mergeCell ref="AG14:AI14"/>
    <mergeCell ref="AG20:AI20"/>
    <mergeCell ref="AG8:AI8"/>
    <mergeCell ref="AG26:AI26"/>
    <mergeCell ref="B1:AF3"/>
  </mergeCells>
  <conditionalFormatting sqref="AI18">
    <cfRule type="colorScale" priority="1">
      <colorScale>
        <cfvo type="num" val="0"/>
        <cfvo type="num" val="&quot;0+$AH$18&quot;"/>
        <color rgb="FF008000"/>
        <color rgb="FFFFEF9C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2"/>
  <dimension ref="A1:T208"/>
  <sheetViews>
    <sheetView showGridLines="0" zoomScaleNormal="100" workbookViewId="0"/>
  </sheetViews>
  <sheetFormatPr defaultRowHeight="14.4" x14ac:dyDescent="0.3"/>
  <cols>
    <col min="1" max="1" width="30" style="119" customWidth="1"/>
    <col min="2" max="2" width="16.6640625" style="121" bestFit="1" customWidth="1"/>
    <col min="3" max="3" width="14.33203125" style="121" bestFit="1" customWidth="1"/>
    <col min="4" max="4" width="14.109375" style="119" bestFit="1" customWidth="1"/>
    <col min="5" max="5" width="13.88671875" style="119" bestFit="1" customWidth="1"/>
    <col min="6" max="6" width="10.5546875" style="119" bestFit="1" customWidth="1"/>
    <col min="7" max="7" width="13.33203125" style="119" bestFit="1" customWidth="1"/>
    <col min="8" max="8" width="12.6640625" style="119" bestFit="1" customWidth="1"/>
    <col min="9" max="10" width="13.88671875" style="119" customWidth="1"/>
    <col min="11" max="16384" width="8.88671875" style="119"/>
  </cols>
  <sheetData>
    <row r="1" spans="1:8" x14ac:dyDescent="0.3">
      <c r="A1" s="118" t="s">
        <v>163</v>
      </c>
      <c r="B1" s="118"/>
      <c r="C1" s="118"/>
      <c r="D1" s="118" t="s">
        <v>164</v>
      </c>
      <c r="E1" s="118" t="s">
        <v>163</v>
      </c>
      <c r="F1" s="118" t="s">
        <v>80</v>
      </c>
      <c r="H1" s="118" t="s">
        <v>42</v>
      </c>
    </row>
    <row r="2" spans="1:8" x14ac:dyDescent="0.3">
      <c r="A2" s="129" t="s">
        <v>3</v>
      </c>
      <c r="D2" s="121">
        <v>3782</v>
      </c>
      <c r="E2" s="130">
        <f>H2/1000</f>
        <v>445.28300000000002</v>
      </c>
      <c r="F2" s="129" t="s">
        <v>3</v>
      </c>
      <c r="H2" s="120">
        <v>445283</v>
      </c>
    </row>
    <row r="3" spans="1:8" x14ac:dyDescent="0.3">
      <c r="A3" s="129" t="s">
        <v>4</v>
      </c>
      <c r="D3" s="121">
        <v>2421</v>
      </c>
      <c r="E3" s="130">
        <f>H3/1000</f>
        <v>374.65699999999998</v>
      </c>
      <c r="F3" s="129" t="s">
        <v>4</v>
      </c>
      <c r="H3" s="120">
        <v>374657</v>
      </c>
    </row>
    <row r="4" spans="1:8" x14ac:dyDescent="0.3">
      <c r="A4" s="129" t="s">
        <v>45</v>
      </c>
      <c r="D4" s="121">
        <v>4266</v>
      </c>
      <c r="E4" s="130">
        <f>H4/1000</f>
        <v>381.80900000000003</v>
      </c>
      <c r="F4" s="129" t="s">
        <v>45</v>
      </c>
      <c r="H4" s="120">
        <v>381809</v>
      </c>
    </row>
    <row r="5" spans="1:8" x14ac:dyDescent="0.3">
      <c r="A5" s="129" t="s">
        <v>47</v>
      </c>
      <c r="D5" s="121">
        <v>2935</v>
      </c>
      <c r="E5" s="130">
        <f>H5/1000</f>
        <v>328.99599999999998</v>
      </c>
      <c r="F5" s="129" t="s">
        <v>47</v>
      </c>
      <c r="H5" s="120">
        <v>328996</v>
      </c>
    </row>
    <row r="6" spans="1:8" x14ac:dyDescent="0.3">
      <c r="A6" s="129" t="s">
        <v>50</v>
      </c>
      <c r="D6" s="121">
        <v>2279</v>
      </c>
      <c r="E6" s="130">
        <f t="shared" ref="E6:E22" si="0">H6/1000</f>
        <v>361.565</v>
      </c>
      <c r="F6" s="129" t="s">
        <v>50</v>
      </c>
      <c r="H6" s="120">
        <v>361565</v>
      </c>
    </row>
    <row r="7" spans="1:8" x14ac:dyDescent="0.3">
      <c r="A7" s="129" t="s">
        <v>59</v>
      </c>
      <c r="D7" s="121">
        <v>2550</v>
      </c>
      <c r="E7" s="130">
        <f t="shared" si="0"/>
        <v>397.45100000000002</v>
      </c>
      <c r="F7" s="129" t="s">
        <v>59</v>
      </c>
      <c r="H7" s="120">
        <v>397451</v>
      </c>
    </row>
    <row r="8" spans="1:8" x14ac:dyDescent="0.3">
      <c r="A8" s="129" t="s">
        <v>72</v>
      </c>
      <c r="D8" s="121">
        <v>2886</v>
      </c>
      <c r="E8" s="130">
        <f t="shared" si="0"/>
        <v>449.75200000000001</v>
      </c>
      <c r="F8" s="129" t="s">
        <v>72</v>
      </c>
      <c r="H8" s="120">
        <v>449752</v>
      </c>
    </row>
    <row r="9" spans="1:8" x14ac:dyDescent="0.3">
      <c r="A9" s="129" t="s">
        <v>73</v>
      </c>
      <c r="D9" s="121">
        <v>2556</v>
      </c>
      <c r="E9" s="130">
        <f t="shared" si="0"/>
        <v>377.6</v>
      </c>
      <c r="F9" s="129" t="s">
        <v>73</v>
      </c>
      <c r="H9" s="120">
        <v>377600</v>
      </c>
    </row>
    <row r="10" spans="1:8" x14ac:dyDescent="0.3">
      <c r="A10" s="129" t="s">
        <v>75</v>
      </c>
      <c r="D10" s="121">
        <v>1573</v>
      </c>
      <c r="E10" s="130">
        <f t="shared" si="0"/>
        <v>301.82400000000001</v>
      </c>
      <c r="F10" s="129" t="s">
        <v>75</v>
      </c>
      <c r="H10" s="120">
        <v>301824</v>
      </c>
    </row>
    <row r="11" spans="1:8" x14ac:dyDescent="0.3">
      <c r="A11" s="129" t="s">
        <v>107</v>
      </c>
      <c r="D11" s="121"/>
      <c r="E11" s="130">
        <f t="shared" si="0"/>
        <v>291.66300000000001</v>
      </c>
      <c r="F11" s="129" t="s">
        <v>107</v>
      </c>
      <c r="H11" s="120">
        <v>291663</v>
      </c>
    </row>
    <row r="12" spans="1:8" x14ac:dyDescent="0.3">
      <c r="A12" s="129" t="s">
        <v>113</v>
      </c>
      <c r="D12" s="121"/>
      <c r="E12" s="130">
        <f t="shared" si="0"/>
        <v>345.99299999999999</v>
      </c>
      <c r="F12" s="129" t="s">
        <v>113</v>
      </c>
      <c r="H12" s="120">
        <v>345993</v>
      </c>
    </row>
    <row r="13" spans="1:8" x14ac:dyDescent="0.3">
      <c r="A13" s="129" t="s">
        <v>115</v>
      </c>
      <c r="D13" s="121"/>
      <c r="E13" s="130">
        <f t="shared" si="0"/>
        <v>378.75200000000001</v>
      </c>
      <c r="F13" s="129" t="s">
        <v>115</v>
      </c>
      <c r="H13" s="120">
        <v>378752</v>
      </c>
    </row>
    <row r="14" spans="1:8" x14ac:dyDescent="0.3">
      <c r="A14" s="129" t="s">
        <v>122</v>
      </c>
      <c r="D14" s="121"/>
      <c r="E14" s="130">
        <f t="shared" si="0"/>
        <v>398.09</v>
      </c>
      <c r="F14" s="129" t="s">
        <v>122</v>
      </c>
      <c r="H14" s="120">
        <v>398090</v>
      </c>
    </row>
    <row r="15" spans="1:8" x14ac:dyDescent="0.3">
      <c r="A15" s="129" t="s">
        <v>123</v>
      </c>
      <c r="D15" s="121"/>
      <c r="E15" s="130">
        <f t="shared" si="0"/>
        <v>315.41199999999998</v>
      </c>
      <c r="F15" s="129" t="s">
        <v>123</v>
      </c>
      <c r="H15" s="120">
        <v>315412</v>
      </c>
    </row>
    <row r="16" spans="1:8" x14ac:dyDescent="0.3">
      <c r="A16" s="129" t="s">
        <v>126</v>
      </c>
      <c r="D16" s="121"/>
      <c r="E16" s="130">
        <f t="shared" si="0"/>
        <v>347.13200000000001</v>
      </c>
      <c r="F16" s="129" t="s">
        <v>126</v>
      </c>
      <c r="H16" s="120">
        <v>347132</v>
      </c>
    </row>
    <row r="17" spans="1:14" x14ac:dyDescent="0.3">
      <c r="A17" s="129" t="s">
        <v>128</v>
      </c>
      <c r="D17" s="121"/>
      <c r="E17" s="130">
        <f t="shared" si="0"/>
        <v>310.262</v>
      </c>
      <c r="F17" s="129" t="s">
        <v>128</v>
      </c>
      <c r="H17" s="120">
        <v>310262</v>
      </c>
    </row>
    <row r="18" spans="1:14" x14ac:dyDescent="0.3">
      <c r="A18" s="129" t="s">
        <v>130</v>
      </c>
      <c r="D18" s="121"/>
      <c r="E18" s="130">
        <f t="shared" si="0"/>
        <v>319.20100000000002</v>
      </c>
      <c r="F18" s="129" t="s">
        <v>130</v>
      </c>
      <c r="H18" s="120">
        <v>319201</v>
      </c>
    </row>
    <row r="19" spans="1:14" x14ac:dyDescent="0.3">
      <c r="A19" s="129" t="s">
        <v>133</v>
      </c>
      <c r="D19" s="121"/>
      <c r="E19" s="130">
        <f t="shared" si="0"/>
        <v>394.18299999999999</v>
      </c>
      <c r="F19" s="129" t="s">
        <v>133</v>
      </c>
      <c r="H19" s="120">
        <v>394183</v>
      </c>
    </row>
    <row r="20" spans="1:14" x14ac:dyDescent="0.3">
      <c r="A20" s="129" t="s">
        <v>136</v>
      </c>
      <c r="D20" s="121"/>
      <c r="E20" s="130">
        <f t="shared" si="0"/>
        <v>434.59100000000001</v>
      </c>
      <c r="F20" s="129" t="s">
        <v>136</v>
      </c>
      <c r="H20" s="120">
        <v>434591</v>
      </c>
    </row>
    <row r="21" spans="1:14" x14ac:dyDescent="0.3">
      <c r="A21" s="129" t="s">
        <v>145</v>
      </c>
      <c r="D21" s="121"/>
      <c r="E21" s="130">
        <f t="shared" si="0"/>
        <v>373.27699999999999</v>
      </c>
      <c r="F21" s="129" t="s">
        <v>145</v>
      </c>
      <c r="H21" s="120">
        <v>373277</v>
      </c>
    </row>
    <row r="22" spans="1:14" x14ac:dyDescent="0.3">
      <c r="A22" s="129" t="s">
        <v>154</v>
      </c>
      <c r="D22" s="121"/>
      <c r="E22" s="130">
        <f t="shared" si="0"/>
        <v>445.411</v>
      </c>
      <c r="F22" s="129" t="s">
        <v>154</v>
      </c>
      <c r="H22" s="120">
        <v>445411</v>
      </c>
    </row>
    <row r="23" spans="1:14" x14ac:dyDescent="0.3">
      <c r="A23" s="129" t="s">
        <v>156</v>
      </c>
      <c r="E23" s="130">
        <f>H23/1000</f>
        <v>323.65100000000001</v>
      </c>
      <c r="F23" s="129" t="s">
        <v>156</v>
      </c>
      <c r="H23" s="122">
        <v>323651</v>
      </c>
      <c r="K23" s="122"/>
      <c r="L23" s="131"/>
    </row>
    <row r="24" spans="1:14" x14ac:dyDescent="0.3">
      <c r="A24" s="132" t="s">
        <v>159</v>
      </c>
      <c r="E24" s="133">
        <f>H24/1000</f>
        <v>375.97300000000001</v>
      </c>
      <c r="F24" s="129" t="s">
        <v>159</v>
      </c>
      <c r="H24" s="120">
        <v>375973</v>
      </c>
      <c r="K24" s="122"/>
      <c r="L24" s="131"/>
    </row>
    <row r="25" spans="1:14" x14ac:dyDescent="0.3">
      <c r="A25" s="132" t="s">
        <v>161</v>
      </c>
      <c r="E25" s="133">
        <f>H25/1000</f>
        <v>357.99099999999999</v>
      </c>
      <c r="F25" s="129" t="s">
        <v>161</v>
      </c>
      <c r="H25" s="120">
        <v>357991</v>
      </c>
      <c r="K25" s="122"/>
      <c r="L25" s="131"/>
    </row>
    <row r="26" spans="1:14" x14ac:dyDescent="0.3">
      <c r="K26" s="122"/>
      <c r="L26" s="131"/>
    </row>
    <row r="27" spans="1:14" x14ac:dyDescent="0.3">
      <c r="A27" s="118" t="s">
        <v>163</v>
      </c>
      <c r="B27" s="118"/>
      <c r="C27" s="118"/>
      <c r="D27" s="118" t="s">
        <v>164</v>
      </c>
      <c r="E27" s="118" t="s">
        <v>163</v>
      </c>
      <c r="F27" s="118" t="s">
        <v>80</v>
      </c>
      <c r="H27" s="118" t="s">
        <v>42</v>
      </c>
      <c r="J27" s="121"/>
      <c r="K27" s="134"/>
      <c r="L27" s="128"/>
      <c r="M27" s="121"/>
      <c r="N27" s="121"/>
    </row>
    <row r="28" spans="1:14" x14ac:dyDescent="0.3">
      <c r="A28" s="129" t="s">
        <v>3</v>
      </c>
      <c r="B28" s="121">
        <v>737</v>
      </c>
      <c r="C28" s="121">
        <v>3045</v>
      </c>
      <c r="D28" s="121">
        <v>1647</v>
      </c>
      <c r="E28" s="130">
        <f>H28/1000</f>
        <v>445.28300000000002</v>
      </c>
      <c r="F28" s="129" t="s">
        <v>3</v>
      </c>
      <c r="H28" s="120">
        <v>445283</v>
      </c>
      <c r="J28" s="121"/>
      <c r="K28" s="134"/>
      <c r="L28" s="134"/>
      <c r="M28" s="135"/>
      <c r="N28" s="135"/>
    </row>
    <row r="29" spans="1:14" x14ac:dyDescent="0.3">
      <c r="A29" s="129" t="s">
        <v>4</v>
      </c>
      <c r="B29" s="121">
        <v>327</v>
      </c>
      <c r="C29" s="121">
        <v>2094</v>
      </c>
      <c r="D29" s="121">
        <v>1336</v>
      </c>
      <c r="E29" s="130">
        <f>H29/1000</f>
        <v>374.65699999999998</v>
      </c>
      <c r="F29" s="129" t="s">
        <v>4</v>
      </c>
      <c r="H29" s="120">
        <v>374657</v>
      </c>
      <c r="J29" s="121"/>
      <c r="K29" s="134"/>
      <c r="L29" s="134"/>
      <c r="M29" s="135"/>
      <c r="N29" s="121"/>
    </row>
    <row r="30" spans="1:14" x14ac:dyDescent="0.3">
      <c r="A30" s="129" t="s">
        <v>45</v>
      </c>
      <c r="D30" s="121">
        <v>1268</v>
      </c>
      <c r="E30" s="130">
        <f>H30/1000</f>
        <v>381.80900000000003</v>
      </c>
      <c r="F30" s="129" t="s">
        <v>45</v>
      </c>
      <c r="H30" s="120">
        <v>381809</v>
      </c>
      <c r="K30" s="122"/>
      <c r="L30" s="131"/>
    </row>
    <row r="31" spans="1:14" x14ac:dyDescent="0.3">
      <c r="A31" s="129" t="s">
        <v>47</v>
      </c>
      <c r="D31" s="121">
        <v>1080</v>
      </c>
      <c r="E31" s="130">
        <f>H31/1000</f>
        <v>328.99599999999998</v>
      </c>
      <c r="F31" s="129" t="s">
        <v>47</v>
      </c>
      <c r="H31" s="120">
        <v>328996</v>
      </c>
      <c r="K31" s="122"/>
      <c r="L31" s="131"/>
    </row>
    <row r="32" spans="1:14" x14ac:dyDescent="0.3">
      <c r="A32" s="129" t="s">
        <v>50</v>
      </c>
      <c r="D32" s="121">
        <v>1129</v>
      </c>
      <c r="E32" s="130">
        <f t="shared" ref="E32:E37" si="1">H32/1000</f>
        <v>361.565</v>
      </c>
      <c r="F32" s="129" t="s">
        <v>50</v>
      </c>
      <c r="H32" s="120">
        <v>361565</v>
      </c>
      <c r="K32" s="122"/>
      <c r="L32" s="131"/>
    </row>
    <row r="33" spans="1:12" x14ac:dyDescent="0.3">
      <c r="A33" s="129" t="s">
        <v>59</v>
      </c>
      <c r="D33" s="121">
        <v>1185</v>
      </c>
      <c r="E33" s="130">
        <f t="shared" si="1"/>
        <v>397.45100000000002</v>
      </c>
      <c r="F33" s="129" t="s">
        <v>59</v>
      </c>
      <c r="H33" s="120">
        <v>397451</v>
      </c>
      <c r="K33" s="122"/>
      <c r="L33" s="131"/>
    </row>
    <row r="34" spans="1:12" x14ac:dyDescent="0.3">
      <c r="A34" s="129" t="s">
        <v>72</v>
      </c>
      <c r="D34" s="121">
        <v>1170</v>
      </c>
      <c r="E34" s="130">
        <f t="shared" si="1"/>
        <v>449.75200000000001</v>
      </c>
      <c r="F34" s="129" t="s">
        <v>72</v>
      </c>
      <c r="H34" s="120">
        <v>449752</v>
      </c>
      <c r="K34" s="122"/>
      <c r="L34" s="131"/>
    </row>
    <row r="35" spans="1:12" x14ac:dyDescent="0.3">
      <c r="A35" s="129" t="s">
        <v>73</v>
      </c>
      <c r="D35" s="121">
        <v>1104</v>
      </c>
      <c r="E35" s="130">
        <f t="shared" si="1"/>
        <v>377.6</v>
      </c>
      <c r="F35" s="129" t="s">
        <v>73</v>
      </c>
      <c r="H35" s="120">
        <f>H9</f>
        <v>377600</v>
      </c>
      <c r="K35" s="122"/>
      <c r="L35" s="131"/>
    </row>
    <row r="36" spans="1:12" x14ac:dyDescent="0.3">
      <c r="A36" s="129" t="s">
        <v>75</v>
      </c>
      <c r="D36" s="121">
        <v>945</v>
      </c>
      <c r="E36" s="130">
        <f t="shared" si="1"/>
        <v>301.82400000000001</v>
      </c>
      <c r="F36" s="129" t="s">
        <v>75</v>
      </c>
      <c r="H36" s="120">
        <f>H10</f>
        <v>301824</v>
      </c>
      <c r="K36" s="122"/>
      <c r="L36" s="131"/>
    </row>
    <row r="37" spans="1:12" x14ac:dyDescent="0.3">
      <c r="A37" s="129" t="s">
        <v>107</v>
      </c>
      <c r="D37" s="121">
        <v>874</v>
      </c>
      <c r="E37" s="130">
        <f t="shared" si="1"/>
        <v>291.66300000000001</v>
      </c>
      <c r="F37" s="129" t="s">
        <v>107</v>
      </c>
      <c r="H37" s="120">
        <f>H11</f>
        <v>291663</v>
      </c>
      <c r="K37" s="122"/>
      <c r="L37" s="131"/>
    </row>
    <row r="38" spans="1:12" x14ac:dyDescent="0.3">
      <c r="A38" s="129" t="s">
        <v>113</v>
      </c>
      <c r="D38" s="121">
        <v>1160</v>
      </c>
      <c r="E38" s="130">
        <f t="shared" ref="E38:E43" si="2">H38/1000</f>
        <v>345.99299999999999</v>
      </c>
      <c r="F38" s="129" t="s">
        <v>113</v>
      </c>
      <c r="H38" s="120">
        <f>H12</f>
        <v>345993</v>
      </c>
      <c r="K38" s="122"/>
      <c r="L38" s="131"/>
    </row>
    <row r="39" spans="1:12" x14ac:dyDescent="0.3">
      <c r="A39" s="129" t="s">
        <v>115</v>
      </c>
      <c r="D39" s="121">
        <v>802</v>
      </c>
      <c r="E39" s="130">
        <f t="shared" si="2"/>
        <v>378.75200000000001</v>
      </c>
      <c r="F39" s="129" t="s">
        <v>115</v>
      </c>
      <c r="H39" s="120">
        <f>H13</f>
        <v>378752</v>
      </c>
      <c r="K39" s="122"/>
      <c r="L39" s="131"/>
    </row>
    <row r="40" spans="1:12" x14ac:dyDescent="0.3">
      <c r="A40" s="129" t="s">
        <v>122</v>
      </c>
      <c r="D40" s="121">
        <v>868</v>
      </c>
      <c r="E40" s="130">
        <f t="shared" si="2"/>
        <v>398.09</v>
      </c>
      <c r="F40" s="129" t="s">
        <v>122</v>
      </c>
      <c r="H40" s="120">
        <v>398090</v>
      </c>
      <c r="K40" s="122"/>
      <c r="L40" s="131"/>
    </row>
    <row r="41" spans="1:12" x14ac:dyDescent="0.3">
      <c r="A41" s="129" t="s">
        <v>123</v>
      </c>
      <c r="D41" s="121">
        <v>676</v>
      </c>
      <c r="E41" s="130">
        <f t="shared" si="2"/>
        <v>315.41199999999998</v>
      </c>
      <c r="F41" s="129" t="s">
        <v>123</v>
      </c>
      <c r="H41" s="120">
        <v>315412</v>
      </c>
      <c r="K41" s="122"/>
      <c r="L41" s="131"/>
    </row>
    <row r="42" spans="1:12" x14ac:dyDescent="0.3">
      <c r="A42" s="129" t="s">
        <v>126</v>
      </c>
      <c r="D42" s="121">
        <v>748</v>
      </c>
      <c r="E42" s="130">
        <f t="shared" si="2"/>
        <v>347.13200000000001</v>
      </c>
      <c r="F42" s="129" t="s">
        <v>126</v>
      </c>
      <c r="H42" s="120">
        <f>H16</f>
        <v>347132</v>
      </c>
      <c r="K42" s="122"/>
      <c r="L42" s="131"/>
    </row>
    <row r="43" spans="1:12" x14ac:dyDescent="0.3">
      <c r="A43" s="129" t="s">
        <v>128</v>
      </c>
      <c r="D43" s="121">
        <v>1102</v>
      </c>
      <c r="E43" s="130">
        <f t="shared" si="2"/>
        <v>310.262</v>
      </c>
      <c r="F43" s="129" t="s">
        <v>128</v>
      </c>
      <c r="H43" s="120">
        <f>H17</f>
        <v>310262</v>
      </c>
      <c r="K43" s="122"/>
      <c r="L43" s="131"/>
    </row>
    <row r="44" spans="1:12" x14ac:dyDescent="0.3">
      <c r="A44" s="129" t="s">
        <v>130</v>
      </c>
      <c r="D44" s="121">
        <v>872</v>
      </c>
      <c r="E44" s="130">
        <f t="shared" ref="E44:E51" si="3">E18</f>
        <v>319.20100000000002</v>
      </c>
      <c r="F44" s="129" t="s">
        <v>130</v>
      </c>
      <c r="H44" s="120">
        <f>H18</f>
        <v>319201</v>
      </c>
      <c r="K44" s="122"/>
      <c r="L44" s="131"/>
    </row>
    <row r="45" spans="1:12" x14ac:dyDescent="0.3">
      <c r="A45" s="129" t="s">
        <v>133</v>
      </c>
      <c r="D45" s="121">
        <v>576</v>
      </c>
      <c r="E45" s="130">
        <f t="shared" si="3"/>
        <v>394.18299999999999</v>
      </c>
      <c r="F45" s="129" t="s">
        <v>133</v>
      </c>
      <c r="H45" s="120">
        <f>H19</f>
        <v>394183</v>
      </c>
      <c r="K45" s="122"/>
      <c r="L45" s="131"/>
    </row>
    <row r="46" spans="1:12" x14ac:dyDescent="0.3">
      <c r="A46" s="129" t="s">
        <v>136</v>
      </c>
      <c r="D46" s="121">
        <v>974</v>
      </c>
      <c r="E46" s="130">
        <f t="shared" si="3"/>
        <v>434.59100000000001</v>
      </c>
      <c r="F46" s="129" t="s">
        <v>136</v>
      </c>
      <c r="H46" s="120">
        <v>434591</v>
      </c>
      <c r="K46" s="122"/>
      <c r="L46" s="131"/>
    </row>
    <row r="47" spans="1:12" x14ac:dyDescent="0.3">
      <c r="A47" s="129" t="s">
        <v>145</v>
      </c>
      <c r="D47" s="121">
        <v>1027</v>
      </c>
      <c r="E47" s="130">
        <f t="shared" si="3"/>
        <v>373.27699999999999</v>
      </c>
      <c r="F47" s="129" t="s">
        <v>145</v>
      </c>
      <c r="H47" s="120">
        <f>H21</f>
        <v>373277</v>
      </c>
      <c r="K47" s="122"/>
      <c r="L47" s="131"/>
    </row>
    <row r="48" spans="1:12" x14ac:dyDescent="0.3">
      <c r="A48" s="129" t="s">
        <v>154</v>
      </c>
      <c r="D48" s="121">
        <v>489</v>
      </c>
      <c r="E48" s="133">
        <f t="shared" si="3"/>
        <v>445.411</v>
      </c>
      <c r="F48" s="129" t="s">
        <v>154</v>
      </c>
      <c r="H48" s="122">
        <f>H22</f>
        <v>445411</v>
      </c>
      <c r="K48" s="122"/>
      <c r="L48" s="131"/>
    </row>
    <row r="49" spans="1:20" x14ac:dyDescent="0.3">
      <c r="A49" s="129" t="s">
        <v>156</v>
      </c>
      <c r="D49" s="121">
        <v>828</v>
      </c>
      <c r="E49" s="133">
        <f t="shared" si="3"/>
        <v>323.65100000000001</v>
      </c>
      <c r="F49" s="129" t="s">
        <v>156</v>
      </c>
      <c r="H49" s="122">
        <f>H23</f>
        <v>323651</v>
      </c>
      <c r="K49" s="122"/>
      <c r="L49" s="131"/>
    </row>
    <row r="50" spans="1:20" x14ac:dyDescent="0.3">
      <c r="A50" s="132" t="s">
        <v>159</v>
      </c>
      <c r="D50" s="121">
        <v>732</v>
      </c>
      <c r="E50" s="133">
        <f t="shared" si="3"/>
        <v>375.97300000000001</v>
      </c>
      <c r="F50" s="129" t="s">
        <v>159</v>
      </c>
      <c r="H50" s="122">
        <f>H24</f>
        <v>375973</v>
      </c>
      <c r="K50" s="122"/>
      <c r="L50" s="131"/>
    </row>
    <row r="51" spans="1:20" x14ac:dyDescent="0.3">
      <c r="A51" s="132" t="s">
        <v>161</v>
      </c>
      <c r="D51" s="121">
        <v>1059</v>
      </c>
      <c r="E51" s="133">
        <f t="shared" si="3"/>
        <v>357.99099999999999</v>
      </c>
      <c r="F51" s="129" t="s">
        <v>161</v>
      </c>
      <c r="H51" s="122">
        <f>H25</f>
        <v>357991</v>
      </c>
      <c r="K51" s="122"/>
      <c r="L51" s="131"/>
    </row>
    <row r="52" spans="1:20" x14ac:dyDescent="0.3">
      <c r="K52" s="122"/>
      <c r="L52" s="131"/>
    </row>
    <row r="53" spans="1:20" x14ac:dyDescent="0.3">
      <c r="A53" s="118" t="s">
        <v>165</v>
      </c>
      <c r="B53" s="118"/>
      <c r="C53" s="118" t="s">
        <v>0</v>
      </c>
      <c r="D53" s="118" t="s">
        <v>163</v>
      </c>
      <c r="E53" s="118" t="s">
        <v>80</v>
      </c>
      <c r="G53" s="118" t="s">
        <v>42</v>
      </c>
    </row>
    <row r="54" spans="1:20" x14ac:dyDescent="0.3">
      <c r="A54" s="129" t="s">
        <v>3</v>
      </c>
      <c r="C54" s="121">
        <v>1401</v>
      </c>
      <c r="D54" s="136">
        <f t="shared" ref="D54:D61" si="4">G54/1000</f>
        <v>445.28300000000002</v>
      </c>
      <c r="E54" s="129" t="s">
        <v>3</v>
      </c>
      <c r="G54" s="120">
        <v>445283</v>
      </c>
    </row>
    <row r="55" spans="1:20" x14ac:dyDescent="0.3">
      <c r="A55" s="129" t="s">
        <v>4</v>
      </c>
      <c r="C55" s="121">
        <v>5407</v>
      </c>
      <c r="D55" s="136">
        <f t="shared" si="4"/>
        <v>374.65699999999998</v>
      </c>
      <c r="E55" s="129" t="s">
        <v>4</v>
      </c>
      <c r="G55" s="120">
        <v>374657</v>
      </c>
      <c r="R55" s="119">
        <v>1185</v>
      </c>
      <c r="S55" s="119">
        <v>1390</v>
      </c>
      <c r="T55" s="119">
        <f>S55-R55</f>
        <v>205</v>
      </c>
    </row>
    <row r="56" spans="1:20" x14ac:dyDescent="0.3">
      <c r="A56" s="129" t="s">
        <v>45</v>
      </c>
      <c r="C56" s="121">
        <v>10955</v>
      </c>
      <c r="D56" s="136">
        <f t="shared" si="4"/>
        <v>381.80900000000003</v>
      </c>
      <c r="E56" s="129" t="s">
        <v>45</v>
      </c>
      <c r="G56" s="120">
        <v>381809</v>
      </c>
      <c r="T56" s="131">
        <f>T55/R55</f>
        <v>0.1729957805907173</v>
      </c>
    </row>
    <row r="57" spans="1:20" x14ac:dyDescent="0.3">
      <c r="A57" s="129" t="s">
        <v>47</v>
      </c>
      <c r="C57" s="121">
        <v>4134</v>
      </c>
      <c r="D57" s="136">
        <f t="shared" si="4"/>
        <v>328.99599999999998</v>
      </c>
      <c r="E57" s="129" t="s">
        <v>47</v>
      </c>
      <c r="G57" s="120">
        <v>328996</v>
      </c>
    </row>
    <row r="58" spans="1:20" x14ac:dyDescent="0.3">
      <c r="A58" s="129" t="s">
        <v>50</v>
      </c>
      <c r="C58" s="121">
        <v>4996</v>
      </c>
      <c r="D58" s="136">
        <v>362</v>
      </c>
      <c r="E58" s="129" t="s">
        <v>50</v>
      </c>
      <c r="G58" s="120">
        <v>361565</v>
      </c>
    </row>
    <row r="59" spans="1:20" x14ac:dyDescent="0.3">
      <c r="A59" s="129" t="s">
        <v>59</v>
      </c>
      <c r="C59" s="121">
        <v>8346</v>
      </c>
      <c r="D59" s="136">
        <f>G59/1000</f>
        <v>397.45100000000002</v>
      </c>
      <c r="E59" s="129" t="s">
        <v>59</v>
      </c>
      <c r="G59" s="120">
        <f>H7</f>
        <v>397451</v>
      </c>
    </row>
    <row r="60" spans="1:20" x14ac:dyDescent="0.3">
      <c r="A60" s="129" t="s">
        <v>72</v>
      </c>
      <c r="C60" s="121">
        <v>13822</v>
      </c>
      <c r="D60" s="136">
        <f t="shared" si="4"/>
        <v>449.75200000000001</v>
      </c>
      <c r="E60" s="129" t="s">
        <v>72</v>
      </c>
      <c r="G60" s="120">
        <f>H8</f>
        <v>449752</v>
      </c>
    </row>
    <row r="61" spans="1:20" x14ac:dyDescent="0.3">
      <c r="A61" s="129" t="s">
        <v>73</v>
      </c>
      <c r="C61" s="121">
        <v>9971</v>
      </c>
      <c r="D61" s="136">
        <f t="shared" si="4"/>
        <v>377.6</v>
      </c>
      <c r="E61" s="129" t="s">
        <v>73</v>
      </c>
      <c r="G61" s="120">
        <f>H35</f>
        <v>377600</v>
      </c>
    </row>
    <row r="62" spans="1:20" x14ac:dyDescent="0.3">
      <c r="A62" s="129" t="s">
        <v>75</v>
      </c>
      <c r="C62" s="121">
        <v>8540</v>
      </c>
      <c r="D62" s="136">
        <f>G62/1000</f>
        <v>301.82400000000001</v>
      </c>
      <c r="E62" s="129" t="s">
        <v>75</v>
      </c>
      <c r="G62" s="120">
        <f>H36</f>
        <v>301824</v>
      </c>
    </row>
    <row r="63" spans="1:20" x14ac:dyDescent="0.3">
      <c r="A63" s="129" t="s">
        <v>107</v>
      </c>
      <c r="C63" s="121">
        <v>7925</v>
      </c>
      <c r="D63" s="136">
        <f>G63/1000</f>
        <v>291.66300000000001</v>
      </c>
      <c r="E63" s="129" t="s">
        <v>107</v>
      </c>
      <c r="G63" s="120">
        <f t="shared" ref="G63:G69" si="5">H11</f>
        <v>291663</v>
      </c>
    </row>
    <row r="64" spans="1:20" x14ac:dyDescent="0.3">
      <c r="A64" s="129" t="s">
        <v>113</v>
      </c>
      <c r="C64" s="121">
        <v>9266</v>
      </c>
      <c r="D64" s="136">
        <f>G64/1000</f>
        <v>345.99299999999999</v>
      </c>
      <c r="E64" s="129" t="s">
        <v>113</v>
      </c>
      <c r="G64" s="120">
        <f t="shared" si="5"/>
        <v>345993</v>
      </c>
    </row>
    <row r="65" spans="1:12" x14ac:dyDescent="0.3">
      <c r="A65" s="129" t="s">
        <v>115</v>
      </c>
      <c r="C65" s="121">
        <v>7871</v>
      </c>
      <c r="D65" s="136">
        <f>G65/1000</f>
        <v>378.75200000000001</v>
      </c>
      <c r="E65" s="129" t="s">
        <v>115</v>
      </c>
      <c r="G65" s="120">
        <f t="shared" si="5"/>
        <v>378752</v>
      </c>
    </row>
    <row r="66" spans="1:12" x14ac:dyDescent="0.3">
      <c r="A66" s="129" t="s">
        <v>122</v>
      </c>
      <c r="C66" s="121">
        <v>4629</v>
      </c>
      <c r="D66" s="136">
        <v>398</v>
      </c>
      <c r="E66" s="129" t="s">
        <v>122</v>
      </c>
      <c r="G66" s="120">
        <f t="shared" si="5"/>
        <v>398090</v>
      </c>
    </row>
    <row r="67" spans="1:12" x14ac:dyDescent="0.3">
      <c r="A67" s="129" t="s">
        <v>123</v>
      </c>
      <c r="C67" s="121">
        <v>11776</v>
      </c>
      <c r="D67" s="136">
        <v>315</v>
      </c>
      <c r="E67" s="129" t="s">
        <v>123</v>
      </c>
      <c r="G67" s="120">
        <f t="shared" si="5"/>
        <v>315412</v>
      </c>
    </row>
    <row r="68" spans="1:12" x14ac:dyDescent="0.3">
      <c r="A68" s="129" t="s">
        <v>126</v>
      </c>
      <c r="C68" s="121">
        <v>10331</v>
      </c>
      <c r="D68" s="136">
        <f>G68/1000</f>
        <v>347.13200000000001</v>
      </c>
      <c r="E68" s="129" t="s">
        <v>126</v>
      </c>
      <c r="G68" s="120">
        <f t="shared" si="5"/>
        <v>347132</v>
      </c>
    </row>
    <row r="69" spans="1:12" x14ac:dyDescent="0.3">
      <c r="A69" s="129" t="s">
        <v>128</v>
      </c>
      <c r="C69" s="121">
        <v>13061</v>
      </c>
      <c r="D69" s="136">
        <f t="shared" ref="D69:D77" si="6">E43</f>
        <v>310.262</v>
      </c>
      <c r="E69" s="129" t="s">
        <v>128</v>
      </c>
      <c r="G69" s="120">
        <f t="shared" si="5"/>
        <v>310262</v>
      </c>
      <c r="L69" s="131"/>
    </row>
    <row r="70" spans="1:12" x14ac:dyDescent="0.3">
      <c r="A70" s="129" t="s">
        <v>130</v>
      </c>
      <c r="C70" s="121">
        <v>13374</v>
      </c>
      <c r="D70" s="136">
        <f t="shared" si="6"/>
        <v>319.20100000000002</v>
      </c>
      <c r="E70" s="129" t="s">
        <v>130</v>
      </c>
      <c r="G70" s="120">
        <f t="shared" ref="G70:G77" si="7">H44</f>
        <v>319201</v>
      </c>
      <c r="L70" s="131"/>
    </row>
    <row r="71" spans="1:12" x14ac:dyDescent="0.3">
      <c r="A71" s="129" t="s">
        <v>133</v>
      </c>
      <c r="C71" s="121">
        <v>32514</v>
      </c>
      <c r="D71" s="136">
        <f t="shared" si="6"/>
        <v>394.18299999999999</v>
      </c>
      <c r="E71" s="129" t="s">
        <v>133</v>
      </c>
      <c r="G71" s="120">
        <f t="shared" si="7"/>
        <v>394183</v>
      </c>
    </row>
    <row r="72" spans="1:12" x14ac:dyDescent="0.3">
      <c r="A72" s="129" t="s">
        <v>136</v>
      </c>
      <c r="C72" s="121">
        <v>29411</v>
      </c>
      <c r="D72" s="136">
        <f t="shared" si="6"/>
        <v>434.59100000000001</v>
      </c>
      <c r="E72" s="129" t="s">
        <v>136</v>
      </c>
      <c r="G72" s="120">
        <f t="shared" si="7"/>
        <v>434591</v>
      </c>
    </row>
    <row r="73" spans="1:12" x14ac:dyDescent="0.3">
      <c r="A73" s="129" t="s">
        <v>145</v>
      </c>
      <c r="C73" s="121">
        <v>15953</v>
      </c>
      <c r="D73" s="136">
        <f t="shared" si="6"/>
        <v>373.27699999999999</v>
      </c>
      <c r="E73" s="129" t="s">
        <v>145</v>
      </c>
      <c r="G73" s="120">
        <f t="shared" si="7"/>
        <v>373277</v>
      </c>
    </row>
    <row r="74" spans="1:12" x14ac:dyDescent="0.3">
      <c r="A74" s="129" t="s">
        <v>154</v>
      </c>
      <c r="C74" s="121">
        <v>15449</v>
      </c>
      <c r="D74" s="135">
        <f t="shared" si="6"/>
        <v>445.411</v>
      </c>
      <c r="E74" s="129" t="s">
        <v>154</v>
      </c>
      <c r="G74" s="122">
        <f t="shared" si="7"/>
        <v>445411</v>
      </c>
    </row>
    <row r="75" spans="1:12" x14ac:dyDescent="0.3">
      <c r="A75" s="129" t="s">
        <v>156</v>
      </c>
      <c r="C75" s="121">
        <v>22952</v>
      </c>
      <c r="D75" s="135">
        <f t="shared" si="6"/>
        <v>323.65100000000001</v>
      </c>
      <c r="E75" s="129" t="s">
        <v>156</v>
      </c>
      <c r="G75" s="122">
        <f t="shared" si="7"/>
        <v>323651</v>
      </c>
    </row>
    <row r="76" spans="1:12" x14ac:dyDescent="0.3">
      <c r="A76" s="132" t="s">
        <v>159</v>
      </c>
      <c r="C76" s="121">
        <v>29915</v>
      </c>
      <c r="D76" s="135">
        <f t="shared" si="6"/>
        <v>375.97300000000001</v>
      </c>
      <c r="E76" s="129" t="s">
        <v>159</v>
      </c>
      <c r="G76" s="122">
        <f t="shared" si="7"/>
        <v>375973</v>
      </c>
    </row>
    <row r="77" spans="1:12" x14ac:dyDescent="0.3">
      <c r="A77" s="132" t="s">
        <v>161</v>
      </c>
      <c r="C77" s="121">
        <v>22213</v>
      </c>
      <c r="D77" s="135">
        <f t="shared" si="6"/>
        <v>357.99099999999999</v>
      </c>
      <c r="E77" s="129" t="s">
        <v>161</v>
      </c>
      <c r="G77" s="122">
        <f t="shared" si="7"/>
        <v>357991</v>
      </c>
    </row>
    <row r="78" spans="1:12" x14ac:dyDescent="0.3">
      <c r="C78" s="119"/>
    </row>
    <row r="79" spans="1:12" x14ac:dyDescent="0.3">
      <c r="A79" s="118" t="s">
        <v>165</v>
      </c>
      <c r="B79" s="118" t="s">
        <v>163</v>
      </c>
      <c r="C79" s="118" t="s">
        <v>0</v>
      </c>
      <c r="D79" s="118" t="s">
        <v>80</v>
      </c>
    </row>
    <row r="80" spans="1:12" x14ac:dyDescent="0.3">
      <c r="A80" s="129" t="s">
        <v>3</v>
      </c>
      <c r="B80" s="121">
        <v>906</v>
      </c>
      <c r="C80" s="121">
        <f>B80</f>
        <v>906</v>
      </c>
      <c r="D80" s="129" t="s">
        <v>3</v>
      </c>
      <c r="E80" s="131"/>
    </row>
    <row r="81" spans="1:11" x14ac:dyDescent="0.3">
      <c r="A81" s="129" t="s">
        <v>4</v>
      </c>
      <c r="B81" s="121">
        <v>903</v>
      </c>
      <c r="C81" s="121">
        <f>B81</f>
        <v>903</v>
      </c>
      <c r="D81" s="129" t="s">
        <v>4</v>
      </c>
      <c r="E81" s="131"/>
    </row>
    <row r="82" spans="1:11" x14ac:dyDescent="0.3">
      <c r="A82" s="129" t="s">
        <v>45</v>
      </c>
      <c r="B82" s="121">
        <v>2484</v>
      </c>
      <c r="C82" s="121">
        <f t="shared" ref="C82:C98" si="8">B82</f>
        <v>2484</v>
      </c>
      <c r="D82" s="129" t="s">
        <v>45</v>
      </c>
      <c r="E82" s="131"/>
    </row>
    <row r="83" spans="1:11" x14ac:dyDescent="0.3">
      <c r="A83" s="129" t="s">
        <v>47</v>
      </c>
      <c r="B83" s="121">
        <v>2249</v>
      </c>
      <c r="C83" s="121">
        <f t="shared" si="8"/>
        <v>2249</v>
      </c>
      <c r="D83" s="129" t="s">
        <v>47</v>
      </c>
      <c r="E83" s="131"/>
    </row>
    <row r="84" spans="1:11" x14ac:dyDescent="0.3">
      <c r="A84" s="129" t="s">
        <v>50</v>
      </c>
      <c r="B84" s="121">
        <v>3419</v>
      </c>
      <c r="C84" s="121">
        <f t="shared" si="8"/>
        <v>3419</v>
      </c>
      <c r="D84" s="129" t="s">
        <v>50</v>
      </c>
      <c r="E84" s="131"/>
    </row>
    <row r="85" spans="1:11" x14ac:dyDescent="0.3">
      <c r="A85" s="129" t="s">
        <v>59</v>
      </c>
      <c r="B85" s="121">
        <v>3842</v>
      </c>
      <c r="C85" s="121">
        <f t="shared" si="8"/>
        <v>3842</v>
      </c>
      <c r="D85" s="129" t="s">
        <v>59</v>
      </c>
      <c r="E85" s="131"/>
    </row>
    <row r="86" spans="1:11" x14ac:dyDescent="0.3">
      <c r="A86" s="129" t="s">
        <v>72</v>
      </c>
      <c r="B86" s="121">
        <v>3284</v>
      </c>
      <c r="C86" s="121">
        <f t="shared" si="8"/>
        <v>3284</v>
      </c>
      <c r="D86" s="129" t="s">
        <v>72</v>
      </c>
      <c r="E86" s="131"/>
      <c r="H86" s="120"/>
    </row>
    <row r="87" spans="1:11" x14ac:dyDescent="0.3">
      <c r="A87" s="129" t="s">
        <v>73</v>
      </c>
      <c r="B87" s="121">
        <v>2760</v>
      </c>
      <c r="C87" s="121">
        <f t="shared" si="8"/>
        <v>2760</v>
      </c>
      <c r="D87" s="129" t="s">
        <v>73</v>
      </c>
      <c r="E87" s="131"/>
    </row>
    <row r="88" spans="1:11" x14ac:dyDescent="0.3">
      <c r="A88" s="129" t="s">
        <v>75</v>
      </c>
      <c r="B88" s="121">
        <v>2267</v>
      </c>
      <c r="C88" s="121">
        <f t="shared" si="8"/>
        <v>2267</v>
      </c>
      <c r="D88" s="129" t="s">
        <v>75</v>
      </c>
      <c r="E88" s="131"/>
      <c r="G88" s="122"/>
      <c r="H88" s="137"/>
      <c r="I88" s="122"/>
      <c r="K88" s="122"/>
    </row>
    <row r="89" spans="1:11" x14ac:dyDescent="0.3">
      <c r="A89" s="129" t="s">
        <v>107</v>
      </c>
      <c r="B89" s="121">
        <v>2065</v>
      </c>
      <c r="C89" s="121">
        <f t="shared" si="8"/>
        <v>2065</v>
      </c>
      <c r="D89" s="129" t="s">
        <v>107</v>
      </c>
      <c r="E89" s="131"/>
      <c r="H89" s="137"/>
      <c r="I89" s="122"/>
      <c r="K89" s="122"/>
    </row>
    <row r="90" spans="1:11" x14ac:dyDescent="0.3">
      <c r="A90" s="129" t="s">
        <v>113</v>
      </c>
      <c r="B90" s="121">
        <v>1471</v>
      </c>
      <c r="C90" s="121">
        <f t="shared" si="8"/>
        <v>1471</v>
      </c>
      <c r="D90" s="129" t="s">
        <v>113</v>
      </c>
      <c r="E90" s="131"/>
      <c r="H90" s="137"/>
      <c r="I90" s="122"/>
      <c r="K90" s="122"/>
    </row>
    <row r="91" spans="1:11" x14ac:dyDescent="0.3">
      <c r="A91" s="129" t="s">
        <v>115</v>
      </c>
      <c r="B91" s="121">
        <v>1560</v>
      </c>
      <c r="C91" s="121">
        <f t="shared" si="8"/>
        <v>1560</v>
      </c>
      <c r="D91" s="129" t="s">
        <v>115</v>
      </c>
      <c r="E91" s="131"/>
      <c r="H91" s="137"/>
      <c r="I91" s="122"/>
      <c r="K91" s="122"/>
    </row>
    <row r="92" spans="1:11" x14ac:dyDescent="0.3">
      <c r="A92" s="129" t="s">
        <v>122</v>
      </c>
      <c r="B92" s="121">
        <v>2127</v>
      </c>
      <c r="C92" s="121">
        <f t="shared" si="8"/>
        <v>2127</v>
      </c>
      <c r="D92" s="129" t="s">
        <v>122</v>
      </c>
      <c r="E92" s="131"/>
      <c r="H92" s="137"/>
      <c r="I92" s="122"/>
      <c r="K92" s="122"/>
    </row>
    <row r="93" spans="1:11" x14ac:dyDescent="0.3">
      <c r="A93" s="129" t="s">
        <v>123</v>
      </c>
      <c r="B93" s="121">
        <v>1841</v>
      </c>
      <c r="C93" s="121">
        <f t="shared" si="8"/>
        <v>1841</v>
      </c>
      <c r="D93" s="129" t="s">
        <v>123</v>
      </c>
      <c r="E93" s="131"/>
      <c r="H93" s="137"/>
      <c r="I93" s="122"/>
      <c r="K93" s="122"/>
    </row>
    <row r="94" spans="1:11" x14ac:dyDescent="0.3">
      <c r="A94" s="129" t="s">
        <v>126</v>
      </c>
      <c r="B94" s="121">
        <v>1926</v>
      </c>
      <c r="C94" s="121">
        <f t="shared" si="8"/>
        <v>1926</v>
      </c>
      <c r="D94" s="129" t="s">
        <v>126</v>
      </c>
      <c r="E94" s="131"/>
      <c r="H94" s="137"/>
      <c r="I94" s="122"/>
      <c r="K94" s="122"/>
    </row>
    <row r="95" spans="1:11" x14ac:dyDescent="0.3">
      <c r="A95" s="129" t="s">
        <v>128</v>
      </c>
      <c r="B95" s="121">
        <v>2257</v>
      </c>
      <c r="C95" s="121">
        <f t="shared" si="8"/>
        <v>2257</v>
      </c>
      <c r="D95" s="129" t="s">
        <v>128</v>
      </c>
      <c r="E95" s="131"/>
      <c r="H95" s="137"/>
      <c r="I95" s="122"/>
      <c r="K95" s="122"/>
    </row>
    <row r="96" spans="1:11" x14ac:dyDescent="0.3">
      <c r="A96" s="129" t="s">
        <v>130</v>
      </c>
      <c r="B96" s="121">
        <v>2151</v>
      </c>
      <c r="C96" s="121">
        <f t="shared" si="8"/>
        <v>2151</v>
      </c>
      <c r="D96" s="129" t="s">
        <v>130</v>
      </c>
      <c r="E96" s="131"/>
      <c r="H96" s="137"/>
      <c r="I96" s="122"/>
      <c r="K96" s="122"/>
    </row>
    <row r="97" spans="1:11" x14ac:dyDescent="0.3">
      <c r="A97" s="129" t="s">
        <v>133</v>
      </c>
      <c r="B97" s="121">
        <v>2756</v>
      </c>
      <c r="C97" s="121">
        <f t="shared" si="8"/>
        <v>2756</v>
      </c>
      <c r="D97" s="129" t="s">
        <v>133</v>
      </c>
      <c r="E97" s="131"/>
      <c r="H97" s="137"/>
      <c r="I97" s="122"/>
      <c r="K97" s="122"/>
    </row>
    <row r="98" spans="1:11" x14ac:dyDescent="0.3">
      <c r="A98" s="129" t="s">
        <v>136</v>
      </c>
      <c r="B98" s="121">
        <v>3762</v>
      </c>
      <c r="C98" s="121">
        <f t="shared" si="8"/>
        <v>3762</v>
      </c>
      <c r="D98" s="129" t="s">
        <v>136</v>
      </c>
      <c r="E98" s="131"/>
      <c r="H98" s="137"/>
      <c r="I98" s="122"/>
      <c r="K98" s="122"/>
    </row>
    <row r="99" spans="1:11" x14ac:dyDescent="0.3">
      <c r="A99" s="129" t="s">
        <v>145</v>
      </c>
      <c r="B99" s="121">
        <v>2086</v>
      </c>
      <c r="C99" s="121">
        <f>B99</f>
        <v>2086</v>
      </c>
      <c r="D99" s="129" t="s">
        <v>145</v>
      </c>
      <c r="E99" s="131"/>
      <c r="H99" s="137"/>
      <c r="I99" s="122"/>
      <c r="K99" s="122"/>
    </row>
    <row r="100" spans="1:11" x14ac:dyDescent="0.3">
      <c r="A100" s="129" t="s">
        <v>154</v>
      </c>
      <c r="B100" s="121">
        <v>1412</v>
      </c>
      <c r="C100" s="121">
        <f>B100</f>
        <v>1412</v>
      </c>
      <c r="D100" s="129" t="s">
        <v>154</v>
      </c>
      <c r="E100" s="131"/>
    </row>
    <row r="101" spans="1:11" x14ac:dyDescent="0.3">
      <c r="A101" s="129" t="s">
        <v>156</v>
      </c>
      <c r="B101" s="121">
        <v>955</v>
      </c>
      <c r="C101" s="121">
        <f>B101</f>
        <v>955</v>
      </c>
      <c r="D101" s="129" t="s">
        <v>156</v>
      </c>
      <c r="E101" s="131"/>
    </row>
    <row r="102" spans="1:11" x14ac:dyDescent="0.3">
      <c r="A102" s="132" t="s">
        <v>159</v>
      </c>
      <c r="B102" s="121">
        <v>1607</v>
      </c>
      <c r="C102" s="121">
        <f>B102</f>
        <v>1607</v>
      </c>
      <c r="D102" s="129" t="s">
        <v>159</v>
      </c>
    </row>
    <row r="103" spans="1:11" x14ac:dyDescent="0.3">
      <c r="A103" s="132" t="s">
        <v>161</v>
      </c>
      <c r="B103" s="121">
        <v>1331</v>
      </c>
      <c r="C103" s="121">
        <f>B103</f>
        <v>1331</v>
      </c>
      <c r="D103" s="132" t="s">
        <v>161</v>
      </c>
    </row>
    <row r="105" spans="1:11" x14ac:dyDescent="0.3">
      <c r="A105" s="118" t="s">
        <v>68</v>
      </c>
      <c r="B105" s="118" t="s">
        <v>11</v>
      </c>
      <c r="C105" s="118" t="s">
        <v>13</v>
      </c>
      <c r="D105" s="118" t="s">
        <v>12</v>
      </c>
      <c r="E105" s="118" t="s">
        <v>80</v>
      </c>
    </row>
    <row r="106" spans="1:11" x14ac:dyDescent="0.3">
      <c r="A106" s="129" t="s">
        <v>3</v>
      </c>
      <c r="B106" s="126">
        <v>6561</v>
      </c>
      <c r="C106" s="123">
        <f>B106/1000</f>
        <v>6.5609999999999999</v>
      </c>
      <c r="D106" s="121">
        <v>35</v>
      </c>
      <c r="E106" s="129" t="s">
        <v>3</v>
      </c>
    </row>
    <row r="107" spans="1:11" x14ac:dyDescent="0.3">
      <c r="A107" s="129" t="s">
        <v>4</v>
      </c>
      <c r="B107" s="126">
        <v>6616</v>
      </c>
      <c r="C107" s="123">
        <f>B107/1000</f>
        <v>6.6159999999999997</v>
      </c>
      <c r="D107" s="121">
        <v>35</v>
      </c>
      <c r="E107" s="129" t="s">
        <v>4</v>
      </c>
    </row>
    <row r="108" spans="1:11" x14ac:dyDescent="0.3">
      <c r="A108" s="129" t="s">
        <v>45</v>
      </c>
      <c r="B108" s="126">
        <v>5940</v>
      </c>
      <c r="C108" s="123">
        <f>B108/1000</f>
        <v>5.94</v>
      </c>
      <c r="D108" s="121">
        <v>37</v>
      </c>
      <c r="E108" s="129" t="s">
        <v>45</v>
      </c>
    </row>
    <row r="109" spans="1:11" x14ac:dyDescent="0.3">
      <c r="A109" s="129" t="s">
        <v>47</v>
      </c>
      <c r="B109" s="126">
        <v>5803</v>
      </c>
      <c r="C109" s="123">
        <f>B109/1000</f>
        <v>5.8029999999999999</v>
      </c>
      <c r="D109" s="121">
        <v>40</v>
      </c>
      <c r="E109" s="129" t="s">
        <v>47</v>
      </c>
    </row>
    <row r="110" spans="1:11" x14ac:dyDescent="0.3">
      <c r="A110" s="129" t="s">
        <v>50</v>
      </c>
      <c r="B110" s="126">
        <v>5774</v>
      </c>
      <c r="C110" s="123">
        <f t="shared" ref="C110:C125" si="9">B110/1000</f>
        <v>5.774</v>
      </c>
      <c r="D110" s="121">
        <v>41</v>
      </c>
      <c r="E110" s="129" t="s">
        <v>50</v>
      </c>
    </row>
    <row r="111" spans="1:11" x14ac:dyDescent="0.3">
      <c r="A111" s="129" t="s">
        <v>59</v>
      </c>
      <c r="B111" s="126">
        <v>5668</v>
      </c>
      <c r="C111" s="123">
        <f t="shared" si="9"/>
        <v>5.6680000000000001</v>
      </c>
      <c r="D111" s="121">
        <v>44</v>
      </c>
      <c r="E111" s="129" t="s">
        <v>59</v>
      </c>
    </row>
    <row r="112" spans="1:11" x14ac:dyDescent="0.3">
      <c r="A112" s="129" t="s">
        <v>72</v>
      </c>
      <c r="B112" s="126">
        <v>4892</v>
      </c>
      <c r="C112" s="123">
        <f t="shared" si="9"/>
        <v>4.8920000000000003</v>
      </c>
      <c r="D112" s="121">
        <v>38</v>
      </c>
      <c r="E112" s="129" t="s">
        <v>72</v>
      </c>
    </row>
    <row r="113" spans="1:5" x14ac:dyDescent="0.3">
      <c r="A113" s="129" t="s">
        <v>73</v>
      </c>
      <c r="B113" s="126">
        <v>5299</v>
      </c>
      <c r="C113" s="123">
        <f t="shared" si="9"/>
        <v>5.2990000000000004</v>
      </c>
      <c r="D113" s="121">
        <v>47</v>
      </c>
      <c r="E113" s="129" t="s">
        <v>73</v>
      </c>
    </row>
    <row r="114" spans="1:5" x14ac:dyDescent="0.3">
      <c r="A114" s="129" t="s">
        <v>75</v>
      </c>
      <c r="B114" s="126">
        <v>5154</v>
      </c>
      <c r="C114" s="123">
        <f t="shared" si="9"/>
        <v>5.1539999999999999</v>
      </c>
      <c r="D114" s="121">
        <v>49</v>
      </c>
      <c r="E114" s="129" t="s">
        <v>75</v>
      </c>
    </row>
    <row r="115" spans="1:5" x14ac:dyDescent="0.3">
      <c r="A115" s="129" t="s">
        <v>107</v>
      </c>
      <c r="B115" s="126">
        <v>4381</v>
      </c>
      <c r="C115" s="123">
        <f t="shared" si="9"/>
        <v>4.3810000000000002</v>
      </c>
      <c r="D115" s="121">
        <v>48</v>
      </c>
      <c r="E115" s="129" t="s">
        <v>107</v>
      </c>
    </row>
    <row r="116" spans="1:5" x14ac:dyDescent="0.3">
      <c r="A116" s="129" t="s">
        <v>113</v>
      </c>
      <c r="B116" s="126">
        <v>4368</v>
      </c>
      <c r="C116" s="123">
        <f t="shared" si="9"/>
        <v>4.3680000000000003</v>
      </c>
      <c r="D116" s="121">
        <v>49</v>
      </c>
      <c r="E116" s="129" t="s">
        <v>113</v>
      </c>
    </row>
    <row r="117" spans="1:5" x14ac:dyDescent="0.3">
      <c r="A117" s="129" t="s">
        <v>115</v>
      </c>
      <c r="B117" s="126">
        <v>4367</v>
      </c>
      <c r="C117" s="123">
        <f t="shared" si="9"/>
        <v>4.367</v>
      </c>
      <c r="D117" s="121">
        <v>50</v>
      </c>
      <c r="E117" s="129" t="s">
        <v>115</v>
      </c>
    </row>
    <row r="118" spans="1:5" x14ac:dyDescent="0.3">
      <c r="A118" s="129" t="s">
        <v>122</v>
      </c>
      <c r="B118" s="126">
        <v>5400</v>
      </c>
      <c r="C118" s="123">
        <f t="shared" si="9"/>
        <v>5.4</v>
      </c>
      <c r="D118" s="121">
        <v>52</v>
      </c>
      <c r="E118" s="129" t="s">
        <v>122</v>
      </c>
    </row>
    <row r="119" spans="1:5" x14ac:dyDescent="0.3">
      <c r="A119" s="129" t="s">
        <v>123</v>
      </c>
      <c r="B119" s="126">
        <v>4855</v>
      </c>
      <c r="C119" s="123">
        <f t="shared" si="9"/>
        <v>4.8550000000000004</v>
      </c>
      <c r="D119" s="121">
        <v>50</v>
      </c>
      <c r="E119" s="129" t="s">
        <v>123</v>
      </c>
    </row>
    <row r="120" spans="1:5" x14ac:dyDescent="0.3">
      <c r="A120" s="129" t="s">
        <v>126</v>
      </c>
      <c r="B120" s="126">
        <v>4399</v>
      </c>
      <c r="C120" s="123">
        <f t="shared" si="9"/>
        <v>4.399</v>
      </c>
      <c r="D120" s="121">
        <v>45</v>
      </c>
      <c r="E120" s="129" t="s">
        <v>126</v>
      </c>
    </row>
    <row r="121" spans="1:5" x14ac:dyDescent="0.3">
      <c r="A121" s="129" t="s">
        <v>128</v>
      </c>
      <c r="B121" s="126">
        <v>4592</v>
      </c>
      <c r="C121" s="123">
        <f t="shared" si="9"/>
        <v>4.5919999999999996</v>
      </c>
      <c r="D121" s="121">
        <v>38</v>
      </c>
      <c r="E121" s="129" t="s">
        <v>128</v>
      </c>
    </row>
    <row r="122" spans="1:5" x14ac:dyDescent="0.3">
      <c r="A122" s="129" t="s">
        <v>130</v>
      </c>
      <c r="B122" s="126">
        <v>3918</v>
      </c>
      <c r="C122" s="123">
        <f t="shared" si="9"/>
        <v>3.9180000000000001</v>
      </c>
      <c r="D122" s="121">
        <v>43</v>
      </c>
      <c r="E122" s="129" t="s">
        <v>130</v>
      </c>
    </row>
    <row r="123" spans="1:5" x14ac:dyDescent="0.3">
      <c r="A123" s="129" t="s">
        <v>133</v>
      </c>
      <c r="B123" s="126">
        <v>4212</v>
      </c>
      <c r="C123" s="123">
        <f t="shared" si="9"/>
        <v>4.2119999999999997</v>
      </c>
      <c r="D123" s="121">
        <v>60</v>
      </c>
      <c r="E123" s="129" t="s">
        <v>133</v>
      </c>
    </row>
    <row r="124" spans="1:5" x14ac:dyDescent="0.3">
      <c r="A124" s="129" t="s">
        <v>136</v>
      </c>
      <c r="B124" s="126">
        <v>4679</v>
      </c>
      <c r="C124" s="123">
        <f t="shared" si="9"/>
        <v>4.6790000000000003</v>
      </c>
      <c r="D124" s="121">
        <v>51</v>
      </c>
      <c r="E124" s="129" t="s">
        <v>136</v>
      </c>
    </row>
    <row r="125" spans="1:5" x14ac:dyDescent="0.3">
      <c r="A125" s="129" t="s">
        <v>145</v>
      </c>
      <c r="B125" s="126">
        <v>6521</v>
      </c>
      <c r="C125" s="123">
        <f t="shared" si="9"/>
        <v>6.5209999999999999</v>
      </c>
      <c r="D125" s="121">
        <v>56</v>
      </c>
      <c r="E125" s="129" t="s">
        <v>145</v>
      </c>
    </row>
    <row r="126" spans="1:5" x14ac:dyDescent="0.3">
      <c r="A126" s="129" t="s">
        <v>154</v>
      </c>
      <c r="B126" s="126">
        <v>5019</v>
      </c>
      <c r="C126" s="123">
        <f>B126/1000</f>
        <v>5.0190000000000001</v>
      </c>
      <c r="D126" s="121">
        <v>60</v>
      </c>
      <c r="E126" s="129" t="s">
        <v>154</v>
      </c>
    </row>
    <row r="127" spans="1:5" x14ac:dyDescent="0.3">
      <c r="A127" s="129" t="s">
        <v>156</v>
      </c>
      <c r="B127" s="126">
        <v>5418</v>
      </c>
      <c r="C127" s="123">
        <f>B127/1000</f>
        <v>5.4180000000000001</v>
      </c>
      <c r="D127" s="121">
        <v>58</v>
      </c>
      <c r="E127" s="129" t="s">
        <v>156</v>
      </c>
    </row>
    <row r="128" spans="1:5" x14ac:dyDescent="0.3">
      <c r="A128" s="132" t="s">
        <v>159</v>
      </c>
      <c r="B128" s="138">
        <v>4806</v>
      </c>
      <c r="C128" s="124">
        <f>B128/1000</f>
        <v>4.806</v>
      </c>
      <c r="D128" s="121">
        <v>41</v>
      </c>
      <c r="E128" s="129" t="s">
        <v>159</v>
      </c>
    </row>
    <row r="129" spans="1:8" x14ac:dyDescent="0.3">
      <c r="A129" s="132" t="s">
        <v>161</v>
      </c>
      <c r="B129" s="138">
        <v>5292</v>
      </c>
      <c r="C129" s="125">
        <f>B129/1000</f>
        <v>5.2919999999999998</v>
      </c>
      <c r="D129" s="121">
        <v>41</v>
      </c>
      <c r="E129" s="132" t="s">
        <v>161</v>
      </c>
    </row>
    <row r="131" spans="1:8" x14ac:dyDescent="0.3">
      <c r="A131" s="118" t="s">
        <v>166</v>
      </c>
      <c r="B131" s="118" t="s">
        <v>167</v>
      </c>
      <c r="C131" s="118" t="s">
        <v>24</v>
      </c>
      <c r="D131" s="118" t="s">
        <v>80</v>
      </c>
      <c r="G131" s="118" t="s">
        <v>25</v>
      </c>
      <c r="H131" s="118" t="s">
        <v>24</v>
      </c>
    </row>
    <row r="132" spans="1:8" x14ac:dyDescent="0.3">
      <c r="A132" s="129" t="s">
        <v>3</v>
      </c>
      <c r="B132" s="125">
        <v>23.852951999999998</v>
      </c>
      <c r="C132" s="125">
        <v>215.39215655999996</v>
      </c>
      <c r="D132" s="129" t="s">
        <v>3</v>
      </c>
      <c r="E132" s="139"/>
      <c r="G132" s="126">
        <v>23852952</v>
      </c>
      <c r="H132" s="140">
        <v>215392.15655999997</v>
      </c>
    </row>
    <row r="133" spans="1:8" x14ac:dyDescent="0.3">
      <c r="A133" s="129" t="s">
        <v>4</v>
      </c>
      <c r="B133" s="125">
        <v>22.554328000000002</v>
      </c>
      <c r="C133" s="125">
        <v>203.66558183999999</v>
      </c>
      <c r="D133" s="129" t="s">
        <v>4</v>
      </c>
      <c r="E133" s="139"/>
      <c r="G133" s="126">
        <v>22554328</v>
      </c>
      <c r="H133" s="140">
        <v>203665.58184</v>
      </c>
    </row>
    <row r="134" spans="1:8" x14ac:dyDescent="0.3">
      <c r="A134" s="129" t="s">
        <v>45</v>
      </c>
      <c r="B134" s="125">
        <v>16.11</v>
      </c>
      <c r="C134" s="125">
        <v>145.49</v>
      </c>
      <c r="D134" s="129" t="s">
        <v>45</v>
      </c>
      <c r="E134" s="139"/>
      <c r="G134" s="126">
        <v>16112015</v>
      </c>
      <c r="H134" s="140">
        <v>145491.49544999999</v>
      </c>
    </row>
    <row r="135" spans="1:8" x14ac:dyDescent="0.3">
      <c r="A135" s="129" t="s">
        <v>47</v>
      </c>
      <c r="B135" s="125">
        <v>9.9</v>
      </c>
      <c r="C135" s="125">
        <v>90</v>
      </c>
      <c r="D135" s="129" t="s">
        <v>47</v>
      </c>
      <c r="E135" s="139"/>
      <c r="G135" s="126">
        <v>9971125</v>
      </c>
      <c r="H135" s="140">
        <v>90039.258749999994</v>
      </c>
    </row>
    <row r="136" spans="1:8" x14ac:dyDescent="0.3">
      <c r="A136" s="129" t="s">
        <v>50</v>
      </c>
      <c r="B136" s="125">
        <v>7.9</v>
      </c>
      <c r="C136" s="125">
        <f t="shared" ref="C136:C141" si="10">H136/1000</f>
        <v>71.540843219999999</v>
      </c>
      <c r="D136" s="129" t="s">
        <v>50</v>
      </c>
      <c r="E136" s="139"/>
      <c r="G136" s="126">
        <v>7922574</v>
      </c>
      <c r="H136" s="140">
        <f>(G136*0.0129)*0.7</f>
        <v>71540.843219999995</v>
      </c>
    </row>
    <row r="137" spans="1:8" x14ac:dyDescent="0.3">
      <c r="A137" s="129" t="s">
        <v>59</v>
      </c>
      <c r="B137" s="125">
        <v>7.8</v>
      </c>
      <c r="C137" s="125">
        <f t="shared" si="10"/>
        <v>76.176547874999997</v>
      </c>
      <c r="D137" s="129" t="s">
        <v>59</v>
      </c>
      <c r="E137" s="139"/>
      <c r="G137" s="126">
        <v>7873545</v>
      </c>
      <c r="H137" s="140">
        <f t="shared" ref="H137:H143" si="11">(G137*0.0129)*0.75</f>
        <v>76176.547875000004</v>
      </c>
    </row>
    <row r="138" spans="1:8" x14ac:dyDescent="0.3">
      <c r="A138" s="129" t="s">
        <v>72</v>
      </c>
      <c r="B138" s="125">
        <v>7.4</v>
      </c>
      <c r="C138" s="125">
        <f t="shared" si="10"/>
        <v>71.766363600000005</v>
      </c>
      <c r="D138" s="129" t="s">
        <v>72</v>
      </c>
      <c r="E138" s="139"/>
      <c r="G138" s="126">
        <v>7417712</v>
      </c>
      <c r="H138" s="140">
        <f t="shared" si="11"/>
        <v>71766.363600000012</v>
      </c>
    </row>
    <row r="139" spans="1:8" x14ac:dyDescent="0.3">
      <c r="A139" s="129" t="s">
        <v>73</v>
      </c>
      <c r="B139" s="125">
        <v>6.7</v>
      </c>
      <c r="C139" s="125">
        <f t="shared" si="10"/>
        <v>65.482315650000004</v>
      </c>
      <c r="D139" s="129" t="s">
        <v>73</v>
      </c>
      <c r="E139" s="139"/>
      <c r="G139" s="126">
        <v>6768198</v>
      </c>
      <c r="H139" s="140">
        <f t="shared" si="11"/>
        <v>65482.315649999997</v>
      </c>
    </row>
    <row r="140" spans="1:8" x14ac:dyDescent="0.3">
      <c r="A140" s="129" t="s">
        <v>75</v>
      </c>
      <c r="B140" s="125">
        <v>5.3</v>
      </c>
      <c r="C140" s="125">
        <f t="shared" si="10"/>
        <v>51.972397199999989</v>
      </c>
      <c r="D140" s="129" t="s">
        <v>75</v>
      </c>
      <c r="E140" s="139"/>
      <c r="G140" s="126">
        <v>5371824</v>
      </c>
      <c r="H140" s="140">
        <f t="shared" si="11"/>
        <v>51972.397199999992</v>
      </c>
    </row>
    <row r="141" spans="1:8" x14ac:dyDescent="0.3">
      <c r="A141" s="129" t="s">
        <v>107</v>
      </c>
      <c r="B141" s="125">
        <v>4.0999999999999996</v>
      </c>
      <c r="C141" s="125">
        <f t="shared" si="10"/>
        <v>41.003840024999995</v>
      </c>
      <c r="D141" s="129" t="s">
        <v>107</v>
      </c>
      <c r="E141" s="139"/>
      <c r="G141" s="126">
        <v>4238123</v>
      </c>
      <c r="H141" s="140">
        <f t="shared" si="11"/>
        <v>41003.840024999998</v>
      </c>
    </row>
    <row r="142" spans="1:8" x14ac:dyDescent="0.3">
      <c r="A142" s="129" t="s">
        <v>113</v>
      </c>
      <c r="B142" s="125">
        <v>4.2</v>
      </c>
      <c r="C142" s="125">
        <f t="shared" ref="C142:C154" si="12">H142/1000</f>
        <v>42.088784850000003</v>
      </c>
      <c r="D142" s="129" t="s">
        <v>113</v>
      </c>
      <c r="E142" s="139"/>
      <c r="G142" s="120">
        <v>4350262</v>
      </c>
      <c r="H142" s="140">
        <f t="shared" si="11"/>
        <v>42088.784850000004</v>
      </c>
    </row>
    <row r="143" spans="1:8" x14ac:dyDescent="0.3">
      <c r="A143" s="129" t="s">
        <v>115</v>
      </c>
      <c r="B143" s="125">
        <v>3.2</v>
      </c>
      <c r="C143" s="125">
        <f t="shared" si="12"/>
        <v>32.579430525000006</v>
      </c>
      <c r="D143" s="129" t="s">
        <v>115</v>
      </c>
      <c r="E143" s="139"/>
      <c r="G143" s="120">
        <v>3367383</v>
      </c>
      <c r="H143" s="140">
        <f t="shared" si="11"/>
        <v>32579.430525000003</v>
      </c>
    </row>
    <row r="144" spans="1:8" x14ac:dyDescent="0.3">
      <c r="A144" s="129" t="s">
        <v>122</v>
      </c>
      <c r="B144" s="125">
        <v>3.9</v>
      </c>
      <c r="C144" s="125">
        <f t="shared" si="12"/>
        <v>52.711236</v>
      </c>
      <c r="D144" s="129" t="s">
        <v>122</v>
      </c>
      <c r="E144" s="139"/>
      <c r="G144" s="126">
        <v>3904536</v>
      </c>
      <c r="H144" s="140">
        <f t="shared" ref="H144:H153" si="13">(G144*0.0135)</f>
        <v>52711.235999999997</v>
      </c>
    </row>
    <row r="145" spans="1:8" x14ac:dyDescent="0.3">
      <c r="A145" s="129" t="s">
        <v>123</v>
      </c>
      <c r="B145" s="125">
        <v>3.2</v>
      </c>
      <c r="C145" s="125">
        <f t="shared" si="12"/>
        <v>44.256752999999996</v>
      </c>
      <c r="D145" s="129" t="s">
        <v>123</v>
      </c>
      <c r="E145" s="139"/>
      <c r="G145" s="120">
        <v>3278278</v>
      </c>
      <c r="H145" s="140">
        <f t="shared" si="13"/>
        <v>44256.752999999997</v>
      </c>
    </row>
    <row r="146" spans="1:8" x14ac:dyDescent="0.3">
      <c r="A146" s="129" t="s">
        <v>126</v>
      </c>
      <c r="B146" s="125">
        <v>3.7</v>
      </c>
      <c r="C146" s="125">
        <f t="shared" si="12"/>
        <v>49.951593000000003</v>
      </c>
      <c r="D146" s="129" t="s">
        <v>126</v>
      </c>
      <c r="E146" s="139"/>
      <c r="G146" s="120">
        <v>3700118</v>
      </c>
      <c r="H146" s="140">
        <f t="shared" si="13"/>
        <v>49951.593000000001</v>
      </c>
    </row>
    <row r="147" spans="1:8" x14ac:dyDescent="0.3">
      <c r="A147" s="129" t="s">
        <v>128</v>
      </c>
      <c r="B147" s="125">
        <v>5.9</v>
      </c>
      <c r="C147" s="125">
        <f t="shared" si="12"/>
        <v>80.6501205</v>
      </c>
      <c r="D147" s="129" t="s">
        <v>128</v>
      </c>
      <c r="E147" s="139"/>
      <c r="G147" s="120">
        <v>5974083</v>
      </c>
      <c r="H147" s="140">
        <f t="shared" si="13"/>
        <v>80650.120500000005</v>
      </c>
    </row>
    <row r="148" spans="1:8" x14ac:dyDescent="0.3">
      <c r="A148" s="129" t="s">
        <v>130</v>
      </c>
      <c r="B148" s="125">
        <v>3.3</v>
      </c>
      <c r="C148" s="125">
        <f t="shared" si="12"/>
        <v>45.702629999999999</v>
      </c>
      <c r="D148" s="129" t="s">
        <v>130</v>
      </c>
      <c r="E148" s="139"/>
      <c r="G148" s="120">
        <v>3385380</v>
      </c>
      <c r="H148" s="140">
        <f t="shared" si="13"/>
        <v>45702.63</v>
      </c>
    </row>
    <row r="149" spans="1:8" x14ac:dyDescent="0.3">
      <c r="A149" s="129" t="s">
        <v>133</v>
      </c>
      <c r="B149" s="125">
        <v>3</v>
      </c>
      <c r="C149" s="125">
        <f t="shared" si="12"/>
        <v>40.623821999999997</v>
      </c>
      <c r="D149" s="129" t="s">
        <v>133</v>
      </c>
      <c r="E149" s="139"/>
      <c r="G149" s="120">
        <v>3009172</v>
      </c>
      <c r="H149" s="140">
        <f t="shared" si="13"/>
        <v>40623.822</v>
      </c>
    </row>
    <row r="150" spans="1:8" x14ac:dyDescent="0.3">
      <c r="A150" s="129" t="s">
        <v>136</v>
      </c>
      <c r="B150" s="125">
        <v>3.6</v>
      </c>
      <c r="C150" s="125">
        <f t="shared" si="12"/>
        <v>49.085379000000003</v>
      </c>
      <c r="D150" s="129" t="s">
        <v>136</v>
      </c>
      <c r="E150" s="139"/>
      <c r="G150" s="120">
        <v>3635954</v>
      </c>
      <c r="H150" s="140">
        <f t="shared" si="13"/>
        <v>49085.379000000001</v>
      </c>
    </row>
    <row r="151" spans="1:8" x14ac:dyDescent="0.3">
      <c r="A151" s="129" t="s">
        <v>145</v>
      </c>
      <c r="B151" s="125">
        <v>2.6</v>
      </c>
      <c r="C151" s="125">
        <f t="shared" si="12"/>
        <v>36.007389000000003</v>
      </c>
      <c r="D151" s="129" t="s">
        <v>145</v>
      </c>
      <c r="E151" s="139"/>
      <c r="G151" s="120">
        <v>2667214</v>
      </c>
      <c r="H151" s="140">
        <f t="shared" si="13"/>
        <v>36007.389000000003</v>
      </c>
    </row>
    <row r="152" spans="1:8" x14ac:dyDescent="0.3">
      <c r="A152" s="129" t="s">
        <v>154</v>
      </c>
      <c r="B152" s="125">
        <v>1.6</v>
      </c>
      <c r="C152" s="125">
        <f t="shared" si="12"/>
        <v>21.842081999999998</v>
      </c>
      <c r="D152" s="129" t="s">
        <v>154</v>
      </c>
      <c r="E152" s="139"/>
      <c r="G152" s="120">
        <v>1617932</v>
      </c>
      <c r="H152" s="140">
        <f t="shared" si="13"/>
        <v>21842.081999999999</v>
      </c>
    </row>
    <row r="153" spans="1:8" x14ac:dyDescent="0.3">
      <c r="A153" s="129" t="s">
        <v>156</v>
      </c>
      <c r="B153" s="125">
        <v>1.4</v>
      </c>
      <c r="C153" s="125">
        <f t="shared" si="12"/>
        <v>18.926649000000001</v>
      </c>
      <c r="D153" s="129" t="s">
        <v>156</v>
      </c>
      <c r="G153" s="120">
        <v>1401974</v>
      </c>
      <c r="H153" s="140">
        <f t="shared" si="13"/>
        <v>18926.649000000001</v>
      </c>
    </row>
    <row r="154" spans="1:8" x14ac:dyDescent="0.3">
      <c r="A154" s="132" t="s">
        <v>159</v>
      </c>
      <c r="B154" s="124">
        <v>1.7</v>
      </c>
      <c r="C154" s="125">
        <f t="shared" si="12"/>
        <v>23.3585235</v>
      </c>
      <c r="D154" s="129" t="s">
        <v>159</v>
      </c>
      <c r="G154" s="120">
        <v>1730261</v>
      </c>
      <c r="H154" s="141">
        <f>G154*0.0135</f>
        <v>23358.523499999999</v>
      </c>
    </row>
    <row r="155" spans="1:8" x14ac:dyDescent="0.3">
      <c r="A155" s="132" t="s">
        <v>161</v>
      </c>
      <c r="B155" s="124">
        <v>1.9</v>
      </c>
      <c r="C155" s="142">
        <f>H155/1000</f>
        <v>30.005882999999997</v>
      </c>
      <c r="D155" s="132" t="s">
        <v>161</v>
      </c>
      <c r="G155" s="120">
        <v>2222658</v>
      </c>
      <c r="H155" s="141">
        <f>G155*0.0135</f>
        <v>30005.882999999998</v>
      </c>
    </row>
    <row r="157" spans="1:8" x14ac:dyDescent="0.3">
      <c r="A157" s="118" t="s">
        <v>168</v>
      </c>
      <c r="B157" s="118" t="s">
        <v>63</v>
      </c>
      <c r="C157" s="118" t="s">
        <v>64</v>
      </c>
      <c r="D157" s="118" t="s">
        <v>23</v>
      </c>
      <c r="E157" s="118" t="s">
        <v>80</v>
      </c>
    </row>
    <row r="158" spans="1:8" x14ac:dyDescent="0.3">
      <c r="A158" s="129" t="s">
        <v>3</v>
      </c>
      <c r="B158" s="125">
        <v>369</v>
      </c>
      <c r="C158" s="125">
        <v>15</v>
      </c>
      <c r="D158" s="125">
        <f t="shared" ref="D158:D163" si="14">SUM(B158:C158)</f>
        <v>384</v>
      </c>
      <c r="E158" s="129" t="s">
        <v>3</v>
      </c>
    </row>
    <row r="159" spans="1:8" x14ac:dyDescent="0.3">
      <c r="A159" s="129" t="s">
        <v>4</v>
      </c>
      <c r="B159" s="125">
        <v>876</v>
      </c>
      <c r="C159" s="125">
        <v>21</v>
      </c>
      <c r="D159" s="125">
        <f t="shared" si="14"/>
        <v>897</v>
      </c>
      <c r="E159" s="129" t="s">
        <v>4</v>
      </c>
    </row>
    <row r="160" spans="1:8" x14ac:dyDescent="0.3">
      <c r="A160" s="129" t="s">
        <v>45</v>
      </c>
      <c r="B160" s="125">
        <v>511</v>
      </c>
      <c r="C160" s="125">
        <v>25</v>
      </c>
      <c r="D160" s="125">
        <f t="shared" si="14"/>
        <v>536</v>
      </c>
      <c r="E160" s="129" t="s">
        <v>45</v>
      </c>
    </row>
    <row r="161" spans="1:6" x14ac:dyDescent="0.3">
      <c r="A161" s="129" t="s">
        <v>47</v>
      </c>
      <c r="B161" s="125">
        <v>204</v>
      </c>
      <c r="C161" s="125">
        <v>24</v>
      </c>
      <c r="D161" s="125">
        <f t="shared" si="14"/>
        <v>228</v>
      </c>
      <c r="E161" s="129" t="s">
        <v>47</v>
      </c>
    </row>
    <row r="162" spans="1:6" x14ac:dyDescent="0.3">
      <c r="A162" s="129" t="s">
        <v>50</v>
      </c>
      <c r="B162" s="125">
        <v>210</v>
      </c>
      <c r="C162" s="125">
        <v>25</v>
      </c>
      <c r="D162" s="125">
        <f t="shared" si="14"/>
        <v>235</v>
      </c>
      <c r="E162" s="129" t="s">
        <v>50</v>
      </c>
    </row>
    <row r="163" spans="1:6" x14ac:dyDescent="0.3">
      <c r="A163" s="129" t="s">
        <v>59</v>
      </c>
      <c r="B163" s="125">
        <v>308</v>
      </c>
      <c r="C163" s="125">
        <v>17</v>
      </c>
      <c r="D163" s="125">
        <f t="shared" si="14"/>
        <v>325</v>
      </c>
      <c r="E163" s="129" t="s">
        <v>59</v>
      </c>
    </row>
    <row r="164" spans="1:6" x14ac:dyDescent="0.3">
      <c r="A164" s="129" t="s">
        <v>72</v>
      </c>
      <c r="B164" s="125">
        <v>306</v>
      </c>
      <c r="C164" s="125">
        <v>7</v>
      </c>
      <c r="D164" s="125">
        <f t="shared" ref="D164:D176" si="15">SUM(B164:C164)</f>
        <v>313</v>
      </c>
      <c r="E164" s="129" t="s">
        <v>72</v>
      </c>
    </row>
    <row r="165" spans="1:6" x14ac:dyDescent="0.3">
      <c r="A165" s="129" t="s">
        <v>73</v>
      </c>
      <c r="B165" s="125">
        <v>290.5</v>
      </c>
      <c r="C165" s="125">
        <v>6.8</v>
      </c>
      <c r="D165" s="125">
        <f t="shared" si="15"/>
        <v>297.3</v>
      </c>
      <c r="E165" s="129" t="s">
        <v>73</v>
      </c>
    </row>
    <row r="166" spans="1:6" x14ac:dyDescent="0.3">
      <c r="A166" s="129" t="s">
        <v>75</v>
      </c>
      <c r="B166" s="125">
        <v>22</v>
      </c>
      <c r="C166" s="125">
        <v>1.9</v>
      </c>
      <c r="D166" s="125">
        <f t="shared" si="15"/>
        <v>23.9</v>
      </c>
      <c r="E166" s="129" t="s">
        <v>75</v>
      </c>
    </row>
    <row r="167" spans="1:6" x14ac:dyDescent="0.3">
      <c r="A167" s="129" t="s">
        <v>107</v>
      </c>
      <c r="B167" s="125">
        <v>16</v>
      </c>
      <c r="C167" s="125">
        <v>1.8</v>
      </c>
      <c r="D167" s="125">
        <f t="shared" si="15"/>
        <v>17.8</v>
      </c>
      <c r="E167" s="129" t="s">
        <v>107</v>
      </c>
      <c r="F167" s="126"/>
    </row>
    <row r="168" spans="1:6" x14ac:dyDescent="0.3">
      <c r="A168" s="129" t="s">
        <v>113</v>
      </c>
      <c r="B168" s="125">
        <v>14</v>
      </c>
      <c r="C168" s="125">
        <v>1.5</v>
      </c>
      <c r="D168" s="125">
        <f t="shared" si="15"/>
        <v>15.5</v>
      </c>
      <c r="E168" s="129" t="s">
        <v>113</v>
      </c>
      <c r="F168" s="126"/>
    </row>
    <row r="169" spans="1:6" x14ac:dyDescent="0.3">
      <c r="A169" s="129" t="s">
        <v>115</v>
      </c>
      <c r="B169" s="125">
        <v>12</v>
      </c>
      <c r="C169" s="125">
        <v>1.2</v>
      </c>
      <c r="D169" s="125">
        <f t="shared" si="15"/>
        <v>13.2</v>
      </c>
      <c r="E169" s="129" t="s">
        <v>115</v>
      </c>
      <c r="F169" s="126"/>
    </row>
    <row r="170" spans="1:6" x14ac:dyDescent="0.3">
      <c r="A170" s="129" t="s">
        <v>122</v>
      </c>
      <c r="B170" s="125">
        <v>71</v>
      </c>
      <c r="C170" s="125">
        <v>0.1</v>
      </c>
      <c r="D170" s="125">
        <f t="shared" si="15"/>
        <v>71.099999999999994</v>
      </c>
      <c r="E170" s="129" t="s">
        <v>122</v>
      </c>
      <c r="F170" s="126"/>
    </row>
    <row r="171" spans="1:6" x14ac:dyDescent="0.3">
      <c r="A171" s="129" t="s">
        <v>123</v>
      </c>
      <c r="B171" s="125">
        <v>65</v>
      </c>
      <c r="C171" s="125">
        <v>0.1</v>
      </c>
      <c r="D171" s="125">
        <f t="shared" si="15"/>
        <v>65.099999999999994</v>
      </c>
      <c r="E171" s="129" t="s">
        <v>123</v>
      </c>
      <c r="F171" s="126"/>
    </row>
    <row r="172" spans="1:6" x14ac:dyDescent="0.3">
      <c r="A172" s="129" t="s">
        <v>126</v>
      </c>
      <c r="B172" s="125">
        <v>7.4</v>
      </c>
      <c r="C172" s="125">
        <v>3.4</v>
      </c>
      <c r="D172" s="125">
        <f t="shared" si="15"/>
        <v>10.8</v>
      </c>
      <c r="E172" s="129" t="s">
        <v>126</v>
      </c>
      <c r="F172" s="126"/>
    </row>
    <row r="173" spans="1:6" x14ac:dyDescent="0.3">
      <c r="A173" s="129" t="s">
        <v>128</v>
      </c>
      <c r="B173" s="125">
        <v>6.5</v>
      </c>
      <c r="C173" s="125">
        <v>3.2</v>
      </c>
      <c r="D173" s="125">
        <f t="shared" si="15"/>
        <v>9.6999999999999993</v>
      </c>
      <c r="E173" s="129" t="s">
        <v>128</v>
      </c>
      <c r="F173" s="126"/>
    </row>
    <row r="174" spans="1:6" x14ac:dyDescent="0.3">
      <c r="A174" s="129" t="s">
        <v>130</v>
      </c>
      <c r="B174" s="125">
        <v>7.5</v>
      </c>
      <c r="C174" s="125">
        <v>2.6</v>
      </c>
      <c r="D174" s="125">
        <f t="shared" si="15"/>
        <v>10.1</v>
      </c>
      <c r="E174" s="129" t="s">
        <v>130</v>
      </c>
      <c r="F174" s="126"/>
    </row>
    <row r="175" spans="1:6" x14ac:dyDescent="0.3">
      <c r="A175" s="129" t="s">
        <v>133</v>
      </c>
      <c r="B175" s="125">
        <v>28.7</v>
      </c>
      <c r="C175" s="125">
        <v>4.8</v>
      </c>
      <c r="D175" s="125">
        <f t="shared" si="15"/>
        <v>33.5</v>
      </c>
      <c r="E175" s="129" t="s">
        <v>133</v>
      </c>
      <c r="F175" s="126"/>
    </row>
    <row r="176" spans="1:6" x14ac:dyDescent="0.3">
      <c r="A176" s="129" t="s">
        <v>136</v>
      </c>
      <c r="B176" s="125">
        <v>19</v>
      </c>
      <c r="C176" s="125">
        <v>2</v>
      </c>
      <c r="D176" s="125">
        <f t="shared" si="15"/>
        <v>21</v>
      </c>
      <c r="E176" s="129" t="s">
        <v>136</v>
      </c>
      <c r="F176" s="126"/>
    </row>
    <row r="177" spans="1:7" x14ac:dyDescent="0.3">
      <c r="A177" s="129" t="s">
        <v>145</v>
      </c>
      <c r="B177" s="125">
        <v>6.7</v>
      </c>
      <c r="C177" s="125">
        <v>5.2</v>
      </c>
      <c r="D177" s="125">
        <f>SUM(B177:C177)</f>
        <v>11.9</v>
      </c>
      <c r="E177" s="129" t="s">
        <v>145</v>
      </c>
      <c r="F177" s="126"/>
    </row>
    <row r="178" spans="1:7" x14ac:dyDescent="0.3">
      <c r="A178" s="129" t="s">
        <v>154</v>
      </c>
      <c r="B178" s="127">
        <v>3.1</v>
      </c>
      <c r="C178" s="127">
        <v>6.2</v>
      </c>
      <c r="D178" s="125">
        <f>SUM(B178:C178)</f>
        <v>9.3000000000000007</v>
      </c>
      <c r="E178" s="129" t="s">
        <v>154</v>
      </c>
    </row>
    <row r="179" spans="1:7" x14ac:dyDescent="0.3">
      <c r="A179" s="129" t="s">
        <v>156</v>
      </c>
      <c r="B179" s="127">
        <v>4.2</v>
      </c>
      <c r="C179" s="127">
        <v>7.6</v>
      </c>
      <c r="D179" s="127">
        <f>SUM(B179:C179)</f>
        <v>11.8</v>
      </c>
      <c r="E179" s="129" t="s">
        <v>156</v>
      </c>
    </row>
    <row r="180" spans="1:7" x14ac:dyDescent="0.3">
      <c r="A180" s="132" t="s">
        <v>159</v>
      </c>
      <c r="B180" s="127">
        <v>31</v>
      </c>
      <c r="C180" s="127">
        <v>14</v>
      </c>
      <c r="D180" s="127">
        <f>SUM(B180:C180)</f>
        <v>45</v>
      </c>
      <c r="E180" s="129" t="s">
        <v>159</v>
      </c>
    </row>
    <row r="181" spans="1:7" x14ac:dyDescent="0.3">
      <c r="A181" s="132" t="s">
        <v>161</v>
      </c>
      <c r="B181" s="127">
        <v>22</v>
      </c>
      <c r="C181" s="127">
        <v>8</v>
      </c>
      <c r="D181" s="127">
        <f>SUM(B181:C181)</f>
        <v>30</v>
      </c>
      <c r="E181" s="132" t="s">
        <v>161</v>
      </c>
    </row>
    <row r="182" spans="1:7" x14ac:dyDescent="0.3">
      <c r="D182" s="121"/>
    </row>
    <row r="183" spans="1:7" x14ac:dyDescent="0.3">
      <c r="A183" s="118" t="s">
        <v>70</v>
      </c>
      <c r="B183" s="118" t="s">
        <v>168</v>
      </c>
      <c r="C183" s="118" t="s">
        <v>164</v>
      </c>
      <c r="D183" s="118" t="s">
        <v>10</v>
      </c>
      <c r="E183" s="118" t="s">
        <v>71</v>
      </c>
      <c r="F183" s="118" t="s">
        <v>163</v>
      </c>
      <c r="G183" s="118" t="s">
        <v>80</v>
      </c>
    </row>
    <row r="184" spans="1:7" x14ac:dyDescent="0.3">
      <c r="A184" s="129" t="s">
        <v>3</v>
      </c>
      <c r="B184" s="126">
        <f t="shared" ref="B184:B207" si="16">C54</f>
        <v>1401</v>
      </c>
      <c r="C184" s="126">
        <f t="shared" ref="C184:C207" si="17">B80</f>
        <v>906</v>
      </c>
      <c r="D184" s="128">
        <f>C184/B184</f>
        <v>0.64668094218415417</v>
      </c>
      <c r="E184" s="128">
        <f>$D$208-D184</f>
        <v>0.35331905781584583</v>
      </c>
      <c r="F184" s="120">
        <f t="shared" ref="F184:F207" si="18">H2</f>
        <v>445283</v>
      </c>
      <c r="G184" s="129" t="s">
        <v>3</v>
      </c>
    </row>
    <row r="185" spans="1:7" x14ac:dyDescent="0.3">
      <c r="A185" s="129" t="s">
        <v>4</v>
      </c>
      <c r="B185" s="126">
        <f t="shared" si="16"/>
        <v>5407</v>
      </c>
      <c r="C185" s="126">
        <f t="shared" si="17"/>
        <v>903</v>
      </c>
      <c r="D185" s="128">
        <f>C185/B185</f>
        <v>0.16700573330867394</v>
      </c>
      <c r="E185" s="128">
        <f t="shared" ref="E185:E198" si="19">$D$208-D185</f>
        <v>0.83299426669132604</v>
      </c>
      <c r="F185" s="120">
        <f t="shared" si="18"/>
        <v>374657</v>
      </c>
      <c r="G185" s="129" t="s">
        <v>4</v>
      </c>
    </row>
    <row r="186" spans="1:7" x14ac:dyDescent="0.3">
      <c r="A186" s="129" t="s">
        <v>45</v>
      </c>
      <c r="B186" s="126">
        <f t="shared" si="16"/>
        <v>10955</v>
      </c>
      <c r="C186" s="126">
        <f t="shared" si="17"/>
        <v>2484</v>
      </c>
      <c r="D186" s="128">
        <f>C186/B186</f>
        <v>0.22674577818347785</v>
      </c>
      <c r="E186" s="128">
        <f t="shared" si="19"/>
        <v>0.77325422181652215</v>
      </c>
      <c r="F186" s="120">
        <f t="shared" si="18"/>
        <v>381809</v>
      </c>
      <c r="G186" s="129" t="s">
        <v>45</v>
      </c>
    </row>
    <row r="187" spans="1:7" x14ac:dyDescent="0.3">
      <c r="A187" s="129" t="s">
        <v>47</v>
      </c>
      <c r="B187" s="126">
        <f t="shared" si="16"/>
        <v>4134</v>
      </c>
      <c r="C187" s="126">
        <f t="shared" si="17"/>
        <v>2249</v>
      </c>
      <c r="D187" s="128">
        <f>C187/B187</f>
        <v>0.54402515723270439</v>
      </c>
      <c r="E187" s="128">
        <f t="shared" si="19"/>
        <v>0.45597484276729561</v>
      </c>
      <c r="F187" s="120">
        <f t="shared" si="18"/>
        <v>328996</v>
      </c>
      <c r="G187" s="129" t="s">
        <v>47</v>
      </c>
    </row>
    <row r="188" spans="1:7" x14ac:dyDescent="0.3">
      <c r="A188" s="129" t="s">
        <v>50</v>
      </c>
      <c r="B188" s="126">
        <f t="shared" si="16"/>
        <v>4996</v>
      </c>
      <c r="C188" s="126">
        <f t="shared" si="17"/>
        <v>3419</v>
      </c>
      <c r="D188" s="128">
        <f>C188/B188</f>
        <v>0.68434747798238593</v>
      </c>
      <c r="E188" s="128">
        <f t="shared" si="19"/>
        <v>0.31565252201761407</v>
      </c>
      <c r="F188" s="120">
        <f t="shared" si="18"/>
        <v>361565</v>
      </c>
      <c r="G188" s="129" t="s">
        <v>50</v>
      </c>
    </row>
    <row r="189" spans="1:7" x14ac:dyDescent="0.3">
      <c r="A189" s="129" t="s">
        <v>59</v>
      </c>
      <c r="B189" s="126">
        <f t="shared" si="16"/>
        <v>8346</v>
      </c>
      <c r="C189" s="126">
        <f t="shared" si="17"/>
        <v>3842</v>
      </c>
      <c r="D189" s="128">
        <f t="shared" ref="D189:D195" si="20">C189/B189</f>
        <v>0.46034028277018929</v>
      </c>
      <c r="E189" s="128">
        <f t="shared" si="19"/>
        <v>0.53965971722981076</v>
      </c>
      <c r="F189" s="120">
        <f t="shared" si="18"/>
        <v>397451</v>
      </c>
      <c r="G189" s="129" t="s">
        <v>59</v>
      </c>
    </row>
    <row r="190" spans="1:7" x14ac:dyDescent="0.3">
      <c r="A190" s="129" t="s">
        <v>72</v>
      </c>
      <c r="B190" s="126">
        <f t="shared" si="16"/>
        <v>13822</v>
      </c>
      <c r="C190" s="126">
        <f t="shared" si="17"/>
        <v>3284</v>
      </c>
      <c r="D190" s="128">
        <f t="shared" si="20"/>
        <v>0.23759224424829981</v>
      </c>
      <c r="E190" s="128">
        <f t="shared" si="19"/>
        <v>0.76240775575170017</v>
      </c>
      <c r="F190" s="120">
        <f t="shared" si="18"/>
        <v>449752</v>
      </c>
      <c r="G190" s="129" t="s">
        <v>72</v>
      </c>
    </row>
    <row r="191" spans="1:7" x14ac:dyDescent="0.3">
      <c r="A191" s="129" t="s">
        <v>73</v>
      </c>
      <c r="B191" s="126">
        <f t="shared" si="16"/>
        <v>9971</v>
      </c>
      <c r="C191" s="126">
        <f t="shared" si="17"/>
        <v>2760</v>
      </c>
      <c r="D191" s="128">
        <f t="shared" si="20"/>
        <v>0.27680272791094174</v>
      </c>
      <c r="E191" s="128">
        <f t="shared" si="19"/>
        <v>0.72319727208905826</v>
      </c>
      <c r="F191" s="120">
        <f t="shared" si="18"/>
        <v>377600</v>
      </c>
      <c r="G191" s="129" t="s">
        <v>73</v>
      </c>
    </row>
    <row r="192" spans="1:7" x14ac:dyDescent="0.3">
      <c r="A192" s="129" t="s">
        <v>75</v>
      </c>
      <c r="B192" s="126">
        <f t="shared" si="16"/>
        <v>8540</v>
      </c>
      <c r="C192" s="126">
        <f t="shared" si="17"/>
        <v>2267</v>
      </c>
      <c r="D192" s="128">
        <f t="shared" si="20"/>
        <v>0.26545667447306792</v>
      </c>
      <c r="E192" s="128">
        <f t="shared" si="19"/>
        <v>0.73454332552693202</v>
      </c>
      <c r="F192" s="120">
        <f t="shared" si="18"/>
        <v>301824</v>
      </c>
      <c r="G192" s="129" t="s">
        <v>75</v>
      </c>
    </row>
    <row r="193" spans="1:7" x14ac:dyDescent="0.3">
      <c r="A193" s="129" t="s">
        <v>107</v>
      </c>
      <c r="B193" s="126">
        <f t="shared" si="16"/>
        <v>7925</v>
      </c>
      <c r="C193" s="126">
        <f t="shared" si="17"/>
        <v>2065</v>
      </c>
      <c r="D193" s="128">
        <f t="shared" si="20"/>
        <v>0.26056782334384859</v>
      </c>
      <c r="E193" s="128">
        <f t="shared" si="19"/>
        <v>0.73943217665615135</v>
      </c>
      <c r="F193" s="120">
        <f t="shared" si="18"/>
        <v>291663</v>
      </c>
      <c r="G193" s="129" t="s">
        <v>107</v>
      </c>
    </row>
    <row r="194" spans="1:7" x14ac:dyDescent="0.3">
      <c r="A194" s="129" t="s">
        <v>113</v>
      </c>
      <c r="B194" s="126">
        <f t="shared" si="16"/>
        <v>9266</v>
      </c>
      <c r="C194" s="126">
        <f t="shared" si="17"/>
        <v>1471</v>
      </c>
      <c r="D194" s="128">
        <f t="shared" si="20"/>
        <v>0.15875242823224692</v>
      </c>
      <c r="E194" s="128">
        <f t="shared" si="19"/>
        <v>0.84124757176775311</v>
      </c>
      <c r="F194" s="120">
        <f t="shared" si="18"/>
        <v>345993</v>
      </c>
      <c r="G194" s="129" t="s">
        <v>113</v>
      </c>
    </row>
    <row r="195" spans="1:7" x14ac:dyDescent="0.3">
      <c r="A195" s="129" t="s">
        <v>115</v>
      </c>
      <c r="B195" s="126">
        <f t="shared" si="16"/>
        <v>7871</v>
      </c>
      <c r="C195" s="126">
        <f t="shared" si="17"/>
        <v>1560</v>
      </c>
      <c r="D195" s="128">
        <f t="shared" si="20"/>
        <v>0.1981959090331597</v>
      </c>
      <c r="E195" s="128">
        <f t="shared" si="19"/>
        <v>0.80180409096684024</v>
      </c>
      <c r="F195" s="120">
        <f t="shared" si="18"/>
        <v>378752</v>
      </c>
      <c r="G195" s="129" t="s">
        <v>115</v>
      </c>
    </row>
    <row r="196" spans="1:7" x14ac:dyDescent="0.3">
      <c r="A196" s="129" t="s">
        <v>122</v>
      </c>
      <c r="B196" s="126">
        <f t="shared" si="16"/>
        <v>4629</v>
      </c>
      <c r="C196" s="126">
        <f t="shared" si="17"/>
        <v>2127</v>
      </c>
      <c r="D196" s="128">
        <f t="shared" ref="D196:D207" si="21">C196/B196</f>
        <v>0.4594944912508101</v>
      </c>
      <c r="E196" s="128">
        <f t="shared" si="19"/>
        <v>0.5405055087491899</v>
      </c>
      <c r="F196" s="120">
        <f t="shared" si="18"/>
        <v>398090</v>
      </c>
      <c r="G196" s="129" t="s">
        <v>122</v>
      </c>
    </row>
    <row r="197" spans="1:7" x14ac:dyDescent="0.3">
      <c r="A197" s="129" t="s">
        <v>123</v>
      </c>
      <c r="B197" s="126">
        <f t="shared" si="16"/>
        <v>11776</v>
      </c>
      <c r="C197" s="126">
        <f t="shared" si="17"/>
        <v>1841</v>
      </c>
      <c r="D197" s="128">
        <f t="shared" si="21"/>
        <v>0.15633491847826086</v>
      </c>
      <c r="E197" s="128">
        <f t="shared" si="19"/>
        <v>0.84366508152173914</v>
      </c>
      <c r="F197" s="120">
        <f t="shared" si="18"/>
        <v>315412</v>
      </c>
      <c r="G197" s="129" t="s">
        <v>123</v>
      </c>
    </row>
    <row r="198" spans="1:7" x14ac:dyDescent="0.3">
      <c r="A198" s="129" t="s">
        <v>126</v>
      </c>
      <c r="B198" s="126">
        <f t="shared" si="16"/>
        <v>10331</v>
      </c>
      <c r="C198" s="126">
        <f t="shared" si="17"/>
        <v>1926</v>
      </c>
      <c r="D198" s="128">
        <f t="shared" si="21"/>
        <v>0.18642919368889749</v>
      </c>
      <c r="E198" s="128">
        <f t="shared" si="19"/>
        <v>0.81357080631110246</v>
      </c>
      <c r="F198" s="120">
        <f t="shared" si="18"/>
        <v>347132</v>
      </c>
      <c r="G198" s="129" t="s">
        <v>126</v>
      </c>
    </row>
    <row r="199" spans="1:7" x14ac:dyDescent="0.3">
      <c r="A199" s="129" t="s">
        <v>128</v>
      </c>
      <c r="B199" s="126">
        <f t="shared" si="16"/>
        <v>13061</v>
      </c>
      <c r="C199" s="126">
        <f t="shared" si="17"/>
        <v>2257</v>
      </c>
      <c r="D199" s="128">
        <f t="shared" si="21"/>
        <v>0.17280453257790368</v>
      </c>
      <c r="E199" s="128">
        <f t="shared" ref="E199:E207" si="22">$D$208-D199</f>
        <v>0.82719546742209626</v>
      </c>
      <c r="F199" s="120">
        <f t="shared" si="18"/>
        <v>310262</v>
      </c>
      <c r="G199" s="129" t="s">
        <v>128</v>
      </c>
    </row>
    <row r="200" spans="1:7" x14ac:dyDescent="0.3">
      <c r="A200" s="129" t="s">
        <v>130</v>
      </c>
      <c r="B200" s="126">
        <f t="shared" si="16"/>
        <v>13374</v>
      </c>
      <c r="C200" s="126">
        <f t="shared" si="17"/>
        <v>2151</v>
      </c>
      <c r="D200" s="128">
        <f t="shared" si="21"/>
        <v>0.16083445491251683</v>
      </c>
      <c r="E200" s="128">
        <f t="shared" si="22"/>
        <v>0.8391655450874832</v>
      </c>
      <c r="F200" s="120">
        <f t="shared" si="18"/>
        <v>319201</v>
      </c>
      <c r="G200" s="129" t="s">
        <v>130</v>
      </c>
    </row>
    <row r="201" spans="1:7" x14ac:dyDescent="0.3">
      <c r="A201" s="129" t="s">
        <v>133</v>
      </c>
      <c r="B201" s="126">
        <f t="shared" si="16"/>
        <v>32514</v>
      </c>
      <c r="C201" s="126">
        <f t="shared" si="17"/>
        <v>2756</v>
      </c>
      <c r="D201" s="128">
        <f t="shared" si="21"/>
        <v>8.4763486498123888E-2</v>
      </c>
      <c r="E201" s="128">
        <f t="shared" si="22"/>
        <v>0.91523651350187607</v>
      </c>
      <c r="F201" s="120">
        <f t="shared" si="18"/>
        <v>394183</v>
      </c>
      <c r="G201" s="129" t="s">
        <v>133</v>
      </c>
    </row>
    <row r="202" spans="1:7" x14ac:dyDescent="0.3">
      <c r="A202" s="129" t="s">
        <v>136</v>
      </c>
      <c r="B202" s="126">
        <f t="shared" si="16"/>
        <v>29411</v>
      </c>
      <c r="C202" s="126">
        <f t="shared" si="17"/>
        <v>3762</v>
      </c>
      <c r="D202" s="128">
        <f t="shared" si="21"/>
        <v>0.12791132569446806</v>
      </c>
      <c r="E202" s="128">
        <f t="shared" si="22"/>
        <v>0.87208867430553194</v>
      </c>
      <c r="F202" s="120">
        <f t="shared" si="18"/>
        <v>434591</v>
      </c>
      <c r="G202" s="129" t="s">
        <v>136</v>
      </c>
    </row>
    <row r="203" spans="1:7" x14ac:dyDescent="0.3">
      <c r="A203" s="129" t="s">
        <v>145</v>
      </c>
      <c r="B203" s="126">
        <f t="shared" si="16"/>
        <v>15953</v>
      </c>
      <c r="C203" s="126">
        <f t="shared" si="17"/>
        <v>2086</v>
      </c>
      <c r="D203" s="128">
        <f t="shared" si="21"/>
        <v>0.13075910487055725</v>
      </c>
      <c r="E203" s="128">
        <f t="shared" si="22"/>
        <v>0.8692408951294428</v>
      </c>
      <c r="F203" s="120">
        <f t="shared" si="18"/>
        <v>373277</v>
      </c>
      <c r="G203" s="129" t="s">
        <v>145</v>
      </c>
    </row>
    <row r="204" spans="1:7" x14ac:dyDescent="0.3">
      <c r="A204" s="129" t="s">
        <v>154</v>
      </c>
      <c r="B204" s="126">
        <f t="shared" si="16"/>
        <v>15449</v>
      </c>
      <c r="C204" s="126">
        <f t="shared" si="17"/>
        <v>1412</v>
      </c>
      <c r="D204" s="128">
        <f t="shared" si="21"/>
        <v>9.1397501456404948E-2</v>
      </c>
      <c r="E204" s="128">
        <f t="shared" si="22"/>
        <v>0.90860249854359509</v>
      </c>
      <c r="F204" s="120">
        <f t="shared" si="18"/>
        <v>445411</v>
      </c>
      <c r="G204" s="129" t="s">
        <v>154</v>
      </c>
    </row>
    <row r="205" spans="1:7" x14ac:dyDescent="0.3">
      <c r="A205" s="129" t="s">
        <v>156</v>
      </c>
      <c r="B205" s="126">
        <f t="shared" si="16"/>
        <v>22952</v>
      </c>
      <c r="C205" s="126">
        <f t="shared" si="17"/>
        <v>955</v>
      </c>
      <c r="D205" s="128">
        <f t="shared" si="21"/>
        <v>4.1608574416172883E-2</v>
      </c>
      <c r="E205" s="128">
        <f t="shared" si="22"/>
        <v>0.95839142558382706</v>
      </c>
      <c r="F205" s="120">
        <f t="shared" si="18"/>
        <v>323651</v>
      </c>
      <c r="G205" s="129" t="s">
        <v>156</v>
      </c>
    </row>
    <row r="206" spans="1:7" x14ac:dyDescent="0.3">
      <c r="A206" s="132" t="s">
        <v>159</v>
      </c>
      <c r="B206" s="126">
        <f t="shared" si="16"/>
        <v>29915</v>
      </c>
      <c r="C206" s="126">
        <f t="shared" si="17"/>
        <v>1607</v>
      </c>
      <c r="D206" s="128">
        <f t="shared" si="21"/>
        <v>5.3718870132040783E-2</v>
      </c>
      <c r="E206" s="128">
        <f t="shared" si="22"/>
        <v>0.9462811298679592</v>
      </c>
      <c r="F206" s="120">
        <f t="shared" si="18"/>
        <v>375973</v>
      </c>
      <c r="G206" s="129" t="s">
        <v>159</v>
      </c>
    </row>
    <row r="207" spans="1:7" x14ac:dyDescent="0.3">
      <c r="A207" s="132" t="s">
        <v>161</v>
      </c>
      <c r="B207" s="126">
        <f t="shared" si="16"/>
        <v>22213</v>
      </c>
      <c r="C207" s="126">
        <f t="shared" si="17"/>
        <v>1331</v>
      </c>
      <c r="D207" s="128">
        <f t="shared" si="21"/>
        <v>5.9919866744699048E-2</v>
      </c>
      <c r="E207" s="128">
        <f t="shared" si="22"/>
        <v>0.94008013325530093</v>
      </c>
      <c r="F207" s="120">
        <f t="shared" si="18"/>
        <v>357991</v>
      </c>
      <c r="G207" s="129" t="s">
        <v>161</v>
      </c>
    </row>
    <row r="208" spans="1:7" x14ac:dyDescent="0.3">
      <c r="D208" s="143">
        <v>1</v>
      </c>
    </row>
  </sheetData>
  <sheetProtection algorithmName="SHA-512" hashValue="u9hxFcp6wdO9f0mTV1ocTaukphs2Z8ArDBQk6u0pcxw1Uo0DPVkNVqiJ4CLVSIZAoGhBCJUpsgI8aeLshF6PtQ==" saltValue="BPfeNzfLI1JpEaYj8KdFtA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7D133-3C8C-4444-8EDE-480E79B42C61}">
  <sheetPr codeName="Planilha2"/>
  <dimension ref="B1:P27"/>
  <sheetViews>
    <sheetView showGridLines="0" workbookViewId="0">
      <selection activeCell="D41" sqref="D41"/>
    </sheetView>
  </sheetViews>
  <sheetFormatPr defaultRowHeight="14.4" x14ac:dyDescent="0.3"/>
  <cols>
    <col min="1" max="1" width="4.44140625" style="119" customWidth="1"/>
    <col min="2" max="2" width="14.109375" style="121" customWidth="1"/>
    <col min="3" max="3" width="22.109375" style="119" customWidth="1"/>
    <col min="4" max="4" width="16.44140625" style="119" customWidth="1"/>
    <col min="5" max="5" width="16.88671875" style="119" customWidth="1"/>
    <col min="6" max="6" width="8.88671875" style="119"/>
    <col min="7" max="7" width="10.6640625" style="119" bestFit="1" customWidth="1"/>
    <col min="8" max="8" width="9.5546875" style="119" bestFit="1" customWidth="1"/>
    <col min="9" max="10" width="8.88671875" style="119"/>
    <col min="11" max="11" width="23.33203125" style="119" bestFit="1" customWidth="1"/>
    <col min="12" max="16384" width="8.88671875" style="119"/>
  </cols>
  <sheetData>
    <row r="1" spans="2:16" ht="6" customHeight="1" x14ac:dyDescent="0.3"/>
    <row r="2" spans="2:16" x14ac:dyDescent="0.3">
      <c r="B2" s="144" t="s">
        <v>80</v>
      </c>
      <c r="C2" s="144" t="s">
        <v>169</v>
      </c>
      <c r="D2" s="144" t="s">
        <v>170</v>
      </c>
      <c r="E2" s="144" t="s">
        <v>83</v>
      </c>
      <c r="G2" s="144" t="s">
        <v>80</v>
      </c>
      <c r="H2" s="144" t="s">
        <v>83</v>
      </c>
      <c r="I2" s="144" t="s">
        <v>143</v>
      </c>
      <c r="K2" s="144" t="s">
        <v>152</v>
      </c>
    </row>
    <row r="3" spans="2:16" x14ac:dyDescent="0.3">
      <c r="B3" s="144" t="s">
        <v>147</v>
      </c>
      <c r="C3" s="145">
        <v>700000</v>
      </c>
      <c r="D3" s="145">
        <v>5000</v>
      </c>
      <c r="E3" s="146">
        <f t="shared" ref="E3:E16" si="0">D3/C3</f>
        <v>7.1428571428571426E-3</v>
      </c>
      <c r="G3" s="144" t="s">
        <v>147</v>
      </c>
      <c r="H3" s="146">
        <f t="shared" ref="H3:H14" si="1">E3</f>
        <v>7.1428571428571426E-3</v>
      </c>
      <c r="I3" s="146">
        <v>0.01</v>
      </c>
      <c r="K3" s="144"/>
    </row>
    <row r="4" spans="2:16" x14ac:dyDescent="0.3">
      <c r="B4" s="144" t="s">
        <v>142</v>
      </c>
      <c r="C4" s="145">
        <v>600000</v>
      </c>
      <c r="D4" s="147">
        <v>6000</v>
      </c>
      <c r="E4" s="146">
        <f t="shared" si="0"/>
        <v>0.01</v>
      </c>
      <c r="G4" s="144" t="s">
        <v>142</v>
      </c>
      <c r="H4" s="146">
        <f t="shared" si="1"/>
        <v>0.01</v>
      </c>
      <c r="I4" s="146">
        <v>0.01</v>
      </c>
    </row>
    <row r="5" spans="2:16" x14ac:dyDescent="0.3">
      <c r="B5" s="144" t="s">
        <v>141</v>
      </c>
      <c r="C5" s="145">
        <v>300000</v>
      </c>
      <c r="D5" s="147">
        <v>1000</v>
      </c>
      <c r="E5" s="146">
        <f t="shared" si="0"/>
        <v>3.3333333333333335E-3</v>
      </c>
      <c r="G5" s="144" t="s">
        <v>141</v>
      </c>
      <c r="H5" s="146">
        <f t="shared" si="1"/>
        <v>3.3333333333333335E-3</v>
      </c>
      <c r="I5" s="146">
        <v>0.01</v>
      </c>
    </row>
    <row r="6" spans="2:16" x14ac:dyDescent="0.3">
      <c r="B6" s="144" t="s">
        <v>140</v>
      </c>
      <c r="C6" s="145">
        <v>500000</v>
      </c>
      <c r="D6" s="147">
        <v>3000</v>
      </c>
      <c r="E6" s="146">
        <f t="shared" si="0"/>
        <v>6.0000000000000001E-3</v>
      </c>
      <c r="G6" s="144" t="s">
        <v>140</v>
      </c>
      <c r="H6" s="146">
        <f t="shared" si="1"/>
        <v>6.0000000000000001E-3</v>
      </c>
      <c r="I6" s="146">
        <v>0.01</v>
      </c>
      <c r="K6" s="147">
        <v>31586.39</v>
      </c>
    </row>
    <row r="7" spans="2:16" x14ac:dyDescent="0.3">
      <c r="B7" s="144" t="s">
        <v>139</v>
      </c>
      <c r="C7" s="145">
        <v>500000</v>
      </c>
      <c r="D7" s="147">
        <v>3000</v>
      </c>
      <c r="E7" s="146">
        <f t="shared" si="0"/>
        <v>6.0000000000000001E-3</v>
      </c>
      <c r="G7" s="144" t="s">
        <v>139</v>
      </c>
      <c r="H7" s="146">
        <f t="shared" si="1"/>
        <v>6.0000000000000001E-3</v>
      </c>
      <c r="I7" s="146">
        <v>0.01</v>
      </c>
      <c r="K7" s="147">
        <v>7172.58</v>
      </c>
    </row>
    <row r="8" spans="2:16" x14ac:dyDescent="0.3">
      <c r="B8" s="144" t="s">
        <v>53</v>
      </c>
      <c r="C8" s="145">
        <v>700000</v>
      </c>
      <c r="D8" s="147">
        <v>4000</v>
      </c>
      <c r="E8" s="146">
        <f t="shared" si="0"/>
        <v>5.7142857142857143E-3</v>
      </c>
      <c r="G8" s="144" t="s">
        <v>53</v>
      </c>
      <c r="H8" s="146">
        <f t="shared" si="1"/>
        <v>5.7142857142857143E-3</v>
      </c>
      <c r="I8" s="146">
        <v>0.01</v>
      </c>
      <c r="K8" s="147">
        <v>224368.73</v>
      </c>
    </row>
    <row r="9" spans="2:16" x14ac:dyDescent="0.3">
      <c r="B9" s="144" t="s">
        <v>56</v>
      </c>
      <c r="C9" s="145">
        <v>700000</v>
      </c>
      <c r="D9" s="147">
        <v>9000</v>
      </c>
      <c r="E9" s="146">
        <f t="shared" si="0"/>
        <v>1.2857142857142857E-2</v>
      </c>
      <c r="G9" s="144" t="s">
        <v>56</v>
      </c>
      <c r="H9" s="146">
        <f t="shared" si="1"/>
        <v>1.2857142857142857E-2</v>
      </c>
      <c r="I9" s="146">
        <v>0.01</v>
      </c>
      <c r="K9" s="148">
        <f>SUM(K6:K8)</f>
        <v>263127.7</v>
      </c>
      <c r="M9" s="119" t="s">
        <v>151</v>
      </c>
      <c r="N9" s="119">
        <v>600000</v>
      </c>
      <c r="O9" s="119">
        <v>72000</v>
      </c>
      <c r="P9" s="131">
        <f>O9/N9</f>
        <v>0.12</v>
      </c>
    </row>
    <row r="10" spans="2:16" x14ac:dyDescent="0.3">
      <c r="B10" s="144" t="s">
        <v>138</v>
      </c>
      <c r="C10" s="145">
        <v>700000</v>
      </c>
      <c r="D10" s="147">
        <v>15000</v>
      </c>
      <c r="E10" s="146">
        <f t="shared" si="0"/>
        <v>2.1428571428571429E-2</v>
      </c>
      <c r="G10" s="144" t="s">
        <v>138</v>
      </c>
      <c r="H10" s="146">
        <f t="shared" si="1"/>
        <v>2.1428571428571429E-2</v>
      </c>
      <c r="I10" s="146">
        <v>0.01</v>
      </c>
      <c r="M10" s="119" t="s">
        <v>150</v>
      </c>
      <c r="N10" s="119">
        <v>600000</v>
      </c>
      <c r="O10" s="119">
        <v>30000</v>
      </c>
      <c r="P10" s="131">
        <f>O10/N10</f>
        <v>0.05</v>
      </c>
    </row>
    <row r="11" spans="2:16" x14ac:dyDescent="0.3">
      <c r="B11" s="144" t="s">
        <v>151</v>
      </c>
      <c r="C11" s="145">
        <v>600000</v>
      </c>
      <c r="D11" s="147">
        <v>20000</v>
      </c>
      <c r="E11" s="146">
        <f t="shared" si="0"/>
        <v>3.3333333333333333E-2</v>
      </c>
      <c r="G11" s="144" t="s">
        <v>151</v>
      </c>
      <c r="H11" s="146">
        <f t="shared" si="1"/>
        <v>3.3333333333333333E-2</v>
      </c>
      <c r="I11" s="146">
        <v>0.01</v>
      </c>
      <c r="K11" s="149"/>
      <c r="M11" s="119" t="s">
        <v>149</v>
      </c>
      <c r="N11" s="119">
        <v>600000</v>
      </c>
      <c r="O11" s="119">
        <v>13000</v>
      </c>
      <c r="P11" s="131">
        <f>O11/N11</f>
        <v>2.1666666666666667E-2</v>
      </c>
    </row>
    <row r="12" spans="2:16" x14ac:dyDescent="0.3">
      <c r="B12" s="144" t="s">
        <v>150</v>
      </c>
      <c r="C12" s="145">
        <v>600000</v>
      </c>
      <c r="D12" s="147">
        <v>10000</v>
      </c>
      <c r="E12" s="146">
        <f t="shared" si="0"/>
        <v>1.6666666666666666E-2</v>
      </c>
      <c r="G12" s="144" t="s">
        <v>150</v>
      </c>
      <c r="H12" s="146">
        <f t="shared" si="1"/>
        <v>1.6666666666666666E-2</v>
      </c>
      <c r="I12" s="146">
        <v>0.01</v>
      </c>
      <c r="P12" s="131"/>
    </row>
    <row r="13" spans="2:16" x14ac:dyDescent="0.3">
      <c r="B13" s="144" t="s">
        <v>149</v>
      </c>
      <c r="C13" s="145">
        <v>660881.86</v>
      </c>
      <c r="D13" s="147">
        <v>5000</v>
      </c>
      <c r="E13" s="146">
        <f t="shared" si="0"/>
        <v>7.5656487227535648E-3</v>
      </c>
      <c r="G13" s="144" t="s">
        <v>149</v>
      </c>
      <c r="H13" s="146">
        <f t="shared" si="1"/>
        <v>7.5656487227535648E-3</v>
      </c>
      <c r="I13" s="146">
        <v>0.01</v>
      </c>
      <c r="K13" s="150"/>
    </row>
    <row r="14" spans="2:16" x14ac:dyDescent="0.3">
      <c r="B14" s="144" t="s">
        <v>148</v>
      </c>
      <c r="C14" s="145">
        <v>700000</v>
      </c>
      <c r="D14" s="147">
        <v>5000</v>
      </c>
      <c r="E14" s="146">
        <f t="shared" si="0"/>
        <v>7.1428571428571426E-3</v>
      </c>
      <c r="G14" s="144" t="s">
        <v>148</v>
      </c>
      <c r="H14" s="146">
        <f t="shared" si="1"/>
        <v>7.1428571428571426E-3</v>
      </c>
      <c r="I14" s="146">
        <v>0.01</v>
      </c>
      <c r="K14" s="150"/>
      <c r="P14" s="131"/>
    </row>
    <row r="15" spans="2:16" x14ac:dyDescent="0.3">
      <c r="B15" s="144" t="s">
        <v>147</v>
      </c>
      <c r="C15" s="145"/>
      <c r="D15" s="147">
        <v>0</v>
      </c>
      <c r="E15" s="146">
        <v>8.6E-3</v>
      </c>
      <c r="G15" s="144" t="s">
        <v>147</v>
      </c>
      <c r="H15" s="146">
        <f>E15</f>
        <v>8.6E-3</v>
      </c>
      <c r="I15" s="146">
        <v>0.01</v>
      </c>
      <c r="P15" s="131"/>
    </row>
    <row r="16" spans="2:16" x14ac:dyDescent="0.3">
      <c r="B16" s="144" t="s">
        <v>137</v>
      </c>
      <c r="C16" s="151">
        <v>3158259.31</v>
      </c>
      <c r="D16" s="152">
        <f>SUM(D4:D15)</f>
        <v>81000</v>
      </c>
      <c r="E16" s="153">
        <f t="shared" si="0"/>
        <v>2.5647039096355895E-2</v>
      </c>
      <c r="G16" s="144" t="s">
        <v>137</v>
      </c>
      <c r="H16" s="146">
        <f>E16</f>
        <v>2.5647039096355895E-2</v>
      </c>
      <c r="I16" s="146">
        <v>0.01</v>
      </c>
    </row>
    <row r="19" spans="2:5" x14ac:dyDescent="0.3">
      <c r="B19" s="144"/>
      <c r="C19" s="144"/>
      <c r="D19" s="144"/>
      <c r="E19" s="144"/>
    </row>
    <row r="20" spans="2:5" x14ac:dyDescent="0.3">
      <c r="B20" s="144"/>
      <c r="C20" s="154"/>
      <c r="D20" s="155"/>
      <c r="E20" s="154"/>
    </row>
    <row r="21" spans="2:5" x14ac:dyDescent="0.3">
      <c r="B21" s="144"/>
      <c r="C21" s="154"/>
      <c r="D21" s="155"/>
      <c r="E21" s="154"/>
    </row>
    <row r="22" spans="2:5" x14ac:dyDescent="0.3">
      <c r="B22" s="144"/>
      <c r="C22" s="154"/>
      <c r="D22" s="155"/>
      <c r="E22" s="154"/>
    </row>
    <row r="23" spans="2:5" x14ac:dyDescent="0.3">
      <c r="B23" s="144"/>
      <c r="C23" s="154"/>
      <c r="D23" s="155"/>
      <c r="E23" s="154"/>
    </row>
    <row r="24" spans="2:5" x14ac:dyDescent="0.3">
      <c r="B24" s="144"/>
      <c r="C24" s="154"/>
      <c r="D24" s="155"/>
      <c r="E24" s="154"/>
    </row>
    <row r="25" spans="2:5" x14ac:dyDescent="0.3">
      <c r="B25" s="144"/>
      <c r="C25" s="154"/>
      <c r="D25" s="155"/>
      <c r="E25" s="154"/>
    </row>
    <row r="26" spans="2:5" x14ac:dyDescent="0.3">
      <c r="B26" s="144"/>
      <c r="C26" s="154"/>
      <c r="D26" s="155"/>
      <c r="E26" s="154"/>
    </row>
    <row r="27" spans="2:5" x14ac:dyDescent="0.3">
      <c r="B27" s="144"/>
      <c r="C27" s="156"/>
      <c r="D27" s="157"/>
      <c r="E27" s="156"/>
    </row>
  </sheetData>
  <sheetProtection algorithmName="SHA-512" hashValue="6T/fxd8seL+tMLHpAD4KN/qh2FG49SC2o6Y7utUXWUDEfkZ/FpyKZYZQShcMkGrTREPGTf8vU7zt4Z6sliLanw==" saltValue="REzbQXmMYZB2vgU5yj60+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B2:H11"/>
  <sheetViews>
    <sheetView workbookViewId="0"/>
  </sheetViews>
  <sheetFormatPr defaultRowHeight="14.4" x14ac:dyDescent="0.3"/>
  <cols>
    <col min="4" max="4" width="13.88671875" customWidth="1"/>
    <col min="7" max="7" width="10.5546875" bestFit="1" customWidth="1"/>
    <col min="8" max="8" width="13.33203125" bestFit="1" customWidth="1"/>
  </cols>
  <sheetData>
    <row r="2" spans="2:8" x14ac:dyDescent="0.3">
      <c r="B2" t="s">
        <v>52</v>
      </c>
      <c r="D2" t="s">
        <v>43</v>
      </c>
    </row>
    <row r="3" spans="2:8" x14ac:dyDescent="0.3">
      <c r="B3" t="s">
        <v>3</v>
      </c>
      <c r="C3">
        <v>1401</v>
      </c>
      <c r="D3">
        <v>445283</v>
      </c>
      <c r="F3" t="s">
        <v>104</v>
      </c>
      <c r="G3" s="4">
        <f>SUM(C3:C5)</f>
        <v>17763</v>
      </c>
      <c r="H3" s="4">
        <f>SUM(D3:D5)</f>
        <v>1201749</v>
      </c>
    </row>
    <row r="4" spans="2:8" x14ac:dyDescent="0.3">
      <c r="B4" t="s">
        <v>4</v>
      </c>
      <c r="C4">
        <v>5407</v>
      </c>
      <c r="D4">
        <v>374657</v>
      </c>
      <c r="F4" t="s">
        <v>105</v>
      </c>
      <c r="G4" s="4">
        <f>SUM(C6:C8)</f>
        <v>17476</v>
      </c>
      <c r="H4" s="4">
        <f>SUM(D6:D8)</f>
        <v>1088012</v>
      </c>
    </row>
    <row r="5" spans="2:8" x14ac:dyDescent="0.3">
      <c r="B5" t="s">
        <v>45</v>
      </c>
      <c r="C5">
        <v>10955</v>
      </c>
      <c r="D5">
        <v>381809</v>
      </c>
      <c r="F5" t="s">
        <v>106</v>
      </c>
      <c r="G5" s="4">
        <f>SUM(C9:C11)</f>
        <v>31077</v>
      </c>
      <c r="H5" s="4">
        <f>SUM(D9:D11)</f>
        <v>1129176</v>
      </c>
    </row>
    <row r="6" spans="2:8" x14ac:dyDescent="0.3">
      <c r="B6" t="s">
        <v>47</v>
      </c>
      <c r="C6">
        <v>4134</v>
      </c>
      <c r="D6">
        <v>328996</v>
      </c>
    </row>
    <row r="7" spans="2:8" x14ac:dyDescent="0.3">
      <c r="B7" t="s">
        <v>50</v>
      </c>
      <c r="C7">
        <v>4996</v>
      </c>
      <c r="D7">
        <v>361565</v>
      </c>
    </row>
    <row r="8" spans="2:8" x14ac:dyDescent="0.3">
      <c r="B8" t="s">
        <v>59</v>
      </c>
      <c r="C8">
        <v>8346</v>
      </c>
      <c r="D8">
        <v>397451</v>
      </c>
    </row>
    <row r="9" spans="2:8" x14ac:dyDescent="0.3">
      <c r="B9" t="s">
        <v>72</v>
      </c>
      <c r="C9">
        <v>13822</v>
      </c>
      <c r="D9">
        <v>449752</v>
      </c>
    </row>
    <row r="10" spans="2:8" x14ac:dyDescent="0.3">
      <c r="B10" t="s">
        <v>73</v>
      </c>
      <c r="C10">
        <v>9971</v>
      </c>
      <c r="D10">
        <v>377600</v>
      </c>
    </row>
    <row r="11" spans="2:8" x14ac:dyDescent="0.3">
      <c r="B11" t="s">
        <v>75</v>
      </c>
      <c r="C11">
        <v>7284</v>
      </c>
      <c r="D11">
        <v>301824</v>
      </c>
    </row>
  </sheetData>
  <pageMargins left="0.511811024" right="0.511811024" top="0.78740157499999996" bottom="0.78740157499999996" header="0.31496062000000002" footer="0.31496062000000002"/>
  <ignoredErrors>
    <ignoredError sqref="H4:H5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AC144"/>
  <sheetViews>
    <sheetView showGridLines="0" zoomScaleNormal="100" workbookViewId="0">
      <selection activeCell="C43" sqref="C43"/>
    </sheetView>
  </sheetViews>
  <sheetFormatPr defaultRowHeight="14.4" x14ac:dyDescent="0.3"/>
  <cols>
    <col min="1" max="1" width="30" customWidth="1"/>
    <col min="2" max="2" width="16.6640625" style="6" bestFit="1" customWidth="1"/>
    <col min="3" max="3" width="14.33203125" style="6" bestFit="1" customWidth="1"/>
    <col min="4" max="4" width="14.109375" bestFit="1" customWidth="1"/>
    <col min="5" max="5" width="13.88671875" bestFit="1" customWidth="1"/>
    <col min="7" max="7" width="12.5546875" bestFit="1" customWidth="1"/>
    <col min="8" max="8" width="10.5546875" bestFit="1" customWidth="1"/>
    <col min="9" max="9" width="36.88671875" customWidth="1"/>
    <col min="10" max="15" width="12.5546875" customWidth="1"/>
    <col min="16" max="16" width="11.5546875" bestFit="1" customWidth="1"/>
    <col min="17" max="18" width="13.88671875" customWidth="1"/>
  </cols>
  <sheetData>
    <row r="1" spans="1:23" x14ac:dyDescent="0.3">
      <c r="A1" s="1" t="s">
        <v>41</v>
      </c>
      <c r="B1" s="19" t="s">
        <v>1</v>
      </c>
      <c r="C1" s="19" t="s">
        <v>2</v>
      </c>
      <c r="D1" s="19" t="s">
        <v>44</v>
      </c>
      <c r="E1" s="20" t="s">
        <v>43</v>
      </c>
      <c r="P1" s="30" t="s">
        <v>42</v>
      </c>
    </row>
    <row r="2" spans="1:23" x14ac:dyDescent="0.3">
      <c r="A2" s="7" t="s">
        <v>3</v>
      </c>
      <c r="B2" s="10"/>
      <c r="C2" s="10"/>
      <c r="D2" s="10">
        <v>3782</v>
      </c>
      <c r="E2" s="34">
        <f t="shared" ref="E2:E13" si="0">P2/1000</f>
        <v>445.28300000000002</v>
      </c>
      <c r="P2" s="65">
        <v>445283</v>
      </c>
    </row>
    <row r="3" spans="1:23" x14ac:dyDescent="0.3">
      <c r="A3" s="7" t="s">
        <v>4</v>
      </c>
      <c r="B3" s="10"/>
      <c r="C3" s="10"/>
      <c r="D3" s="10">
        <v>2421</v>
      </c>
      <c r="E3" s="34">
        <f t="shared" si="0"/>
        <v>374.65699999999998</v>
      </c>
      <c r="P3" s="31">
        <v>374657</v>
      </c>
      <c r="W3" s="29"/>
    </row>
    <row r="4" spans="1:23" x14ac:dyDescent="0.3">
      <c r="A4" s="7" t="s">
        <v>45</v>
      </c>
      <c r="B4" s="10"/>
      <c r="C4" s="10"/>
      <c r="D4" s="10">
        <v>4266</v>
      </c>
      <c r="E4" s="34">
        <f t="shared" si="0"/>
        <v>381.80900000000003</v>
      </c>
      <c r="P4" s="31">
        <v>381809</v>
      </c>
      <c r="W4" s="29"/>
    </row>
    <row r="5" spans="1:23" x14ac:dyDescent="0.3">
      <c r="A5" s="7" t="s">
        <v>47</v>
      </c>
      <c r="B5" s="10"/>
      <c r="C5" s="10"/>
      <c r="D5" s="10">
        <v>2935</v>
      </c>
      <c r="E5" s="34">
        <f t="shared" si="0"/>
        <v>328.99599999999998</v>
      </c>
      <c r="P5" s="31">
        <v>328996</v>
      </c>
      <c r="W5" s="29"/>
    </row>
    <row r="6" spans="1:23" x14ac:dyDescent="0.3">
      <c r="A6" s="7" t="s">
        <v>50</v>
      </c>
      <c r="B6" s="10"/>
      <c r="C6" s="10"/>
      <c r="D6" s="10">
        <v>2279</v>
      </c>
      <c r="E6" s="34">
        <f t="shared" si="0"/>
        <v>361.565</v>
      </c>
      <c r="P6" s="31">
        <v>361565</v>
      </c>
      <c r="W6" s="29"/>
    </row>
    <row r="7" spans="1:23" x14ac:dyDescent="0.3">
      <c r="A7" s="7" t="s">
        <v>59</v>
      </c>
      <c r="B7" s="10"/>
      <c r="C7" s="10"/>
      <c r="D7" s="10">
        <v>2550</v>
      </c>
      <c r="E7" s="34">
        <f t="shared" si="0"/>
        <v>397.45100000000002</v>
      </c>
      <c r="P7" s="31">
        <v>397451</v>
      </c>
      <c r="W7" s="29"/>
    </row>
    <row r="8" spans="1:23" x14ac:dyDescent="0.3">
      <c r="A8" s="7" t="s">
        <v>72</v>
      </c>
      <c r="B8" s="10"/>
      <c r="C8" s="10"/>
      <c r="D8" s="10">
        <v>2886</v>
      </c>
      <c r="E8" s="34">
        <f t="shared" si="0"/>
        <v>449.75200000000001</v>
      </c>
      <c r="P8" s="31">
        <v>449752</v>
      </c>
      <c r="W8" s="29"/>
    </row>
    <row r="9" spans="1:23" x14ac:dyDescent="0.3">
      <c r="A9" s="7" t="s">
        <v>73</v>
      </c>
      <c r="B9" s="10"/>
      <c r="C9" s="10"/>
      <c r="D9" s="10">
        <v>2556</v>
      </c>
      <c r="E9" s="34">
        <f t="shared" si="0"/>
        <v>377.6</v>
      </c>
      <c r="P9" s="31">
        <v>377600</v>
      </c>
      <c r="W9" s="29"/>
    </row>
    <row r="10" spans="1:23" x14ac:dyDescent="0.3">
      <c r="A10" s="7" t="s">
        <v>75</v>
      </c>
      <c r="B10" s="10"/>
      <c r="C10" s="10"/>
      <c r="D10" s="10">
        <v>1573</v>
      </c>
      <c r="E10" s="34">
        <f t="shared" si="0"/>
        <v>301.82400000000001</v>
      </c>
      <c r="P10" s="31">
        <v>301824</v>
      </c>
      <c r="W10" s="29"/>
    </row>
    <row r="11" spans="1:23" x14ac:dyDescent="0.3">
      <c r="A11" s="7" t="s">
        <v>107</v>
      </c>
      <c r="B11" s="10"/>
      <c r="C11" s="10"/>
      <c r="D11" s="10"/>
      <c r="E11" s="34">
        <f t="shared" si="0"/>
        <v>291.66300000000001</v>
      </c>
      <c r="P11" s="31">
        <v>291663</v>
      </c>
      <c r="W11" s="29"/>
    </row>
    <row r="12" spans="1:23" x14ac:dyDescent="0.3">
      <c r="A12" s="7" t="s">
        <v>113</v>
      </c>
      <c r="B12" s="10"/>
      <c r="C12" s="10"/>
      <c r="D12" s="10"/>
      <c r="E12" s="34">
        <f t="shared" si="0"/>
        <v>345.99299999999999</v>
      </c>
      <c r="P12" s="31">
        <v>345993</v>
      </c>
      <c r="W12" s="29"/>
    </row>
    <row r="13" spans="1:23" x14ac:dyDescent="0.3">
      <c r="A13" s="8" t="s">
        <v>115</v>
      </c>
      <c r="B13" s="13"/>
      <c r="C13" s="13"/>
      <c r="D13" s="13"/>
      <c r="E13" s="35">
        <f t="shared" si="0"/>
        <v>378.75200000000001</v>
      </c>
      <c r="P13" s="32">
        <v>378752</v>
      </c>
      <c r="W13" s="29"/>
    </row>
    <row r="14" spans="1:23" x14ac:dyDescent="0.3">
      <c r="S14" s="68"/>
      <c r="T14" s="5"/>
    </row>
    <row r="15" spans="1:23" x14ac:dyDescent="0.3">
      <c r="A15" s="1" t="s">
        <v>41</v>
      </c>
      <c r="B15" s="19" t="s">
        <v>1</v>
      </c>
      <c r="C15" s="19" t="s">
        <v>2</v>
      </c>
      <c r="D15" s="19" t="s">
        <v>44</v>
      </c>
      <c r="E15" s="20" t="s">
        <v>43</v>
      </c>
      <c r="P15" s="30" t="s">
        <v>42</v>
      </c>
      <c r="R15" s="6"/>
      <c r="S15" s="98" t="s">
        <v>109</v>
      </c>
      <c r="T15" s="99" t="s">
        <v>110</v>
      </c>
      <c r="U15" s="6" t="s">
        <v>111</v>
      </c>
      <c r="V15" s="6" t="s">
        <v>114</v>
      </c>
    </row>
    <row r="16" spans="1:23" x14ac:dyDescent="0.3">
      <c r="A16" s="7" t="s">
        <v>3</v>
      </c>
      <c r="B16" s="10">
        <v>737</v>
      </c>
      <c r="C16" s="10">
        <v>3045</v>
      </c>
      <c r="D16" s="10">
        <v>1647</v>
      </c>
      <c r="E16" s="34">
        <f t="shared" ref="E16:E25" si="1">P16/1000</f>
        <v>445.28300000000002</v>
      </c>
      <c r="P16" s="65">
        <v>445283</v>
      </c>
      <c r="R16" s="6" t="s">
        <v>112</v>
      </c>
      <c r="S16" s="98">
        <f>SUM(E16:E18)</f>
        <v>1201.749</v>
      </c>
      <c r="T16" s="98">
        <f>SUM(E19:E21)</f>
        <v>1088.0119999999999</v>
      </c>
      <c r="U16" s="100">
        <f>SUM(E22:E24)</f>
        <v>1129.1760000000002</v>
      </c>
      <c r="V16" s="100">
        <f>SUM(E25:E27)</f>
        <v>1016.4079999999999</v>
      </c>
    </row>
    <row r="17" spans="1:29" x14ac:dyDescent="0.3">
      <c r="A17" s="7" t="s">
        <v>4</v>
      </c>
      <c r="B17" s="10">
        <v>327</v>
      </c>
      <c r="C17" s="10">
        <v>2094</v>
      </c>
      <c r="D17" s="10">
        <v>1336</v>
      </c>
      <c r="E17" s="34">
        <f t="shared" si="1"/>
        <v>374.65699999999998</v>
      </c>
      <c r="P17" s="31">
        <v>374657</v>
      </c>
      <c r="R17" s="6" t="s">
        <v>44</v>
      </c>
      <c r="S17" s="98">
        <f>SUM(D16:D18)</f>
        <v>4251</v>
      </c>
      <c r="T17" s="98">
        <f>SUM(D19:D21)</f>
        <v>3394</v>
      </c>
      <c r="U17" s="100">
        <f>SUM(D22:D24)</f>
        <v>3219</v>
      </c>
      <c r="V17" s="100">
        <f>SUM(D25:D27)</f>
        <v>2836</v>
      </c>
    </row>
    <row r="18" spans="1:29" x14ac:dyDescent="0.3">
      <c r="A18" s="7" t="s">
        <v>45</v>
      </c>
      <c r="B18" s="10"/>
      <c r="C18" s="10"/>
      <c r="D18" s="10">
        <v>1268</v>
      </c>
      <c r="E18" s="34">
        <f t="shared" si="1"/>
        <v>381.80900000000003</v>
      </c>
      <c r="P18" s="31">
        <v>381809</v>
      </c>
      <c r="S18" s="68"/>
      <c r="T18" s="5"/>
    </row>
    <row r="19" spans="1:29" x14ac:dyDescent="0.3">
      <c r="A19" s="7" t="s">
        <v>47</v>
      </c>
      <c r="B19" s="10"/>
      <c r="C19" s="10"/>
      <c r="D19" s="10">
        <v>1080</v>
      </c>
      <c r="E19" s="34">
        <f t="shared" si="1"/>
        <v>328.99599999999998</v>
      </c>
      <c r="P19" s="31">
        <v>328996</v>
      </c>
      <c r="S19" s="68"/>
      <c r="T19" s="5"/>
    </row>
    <row r="20" spans="1:29" x14ac:dyDescent="0.3">
      <c r="A20" s="7" t="s">
        <v>50</v>
      </c>
      <c r="B20" s="10"/>
      <c r="C20" s="10"/>
      <c r="D20" s="10">
        <v>1129</v>
      </c>
      <c r="E20" s="34">
        <f t="shared" si="1"/>
        <v>361.565</v>
      </c>
      <c r="P20" s="31">
        <v>361565</v>
      </c>
      <c r="S20" s="68"/>
      <c r="T20" s="5"/>
    </row>
    <row r="21" spans="1:29" x14ac:dyDescent="0.3">
      <c r="A21" s="7" t="s">
        <v>59</v>
      </c>
      <c r="B21" s="10"/>
      <c r="C21" s="10"/>
      <c r="D21" s="10">
        <v>1185</v>
      </c>
      <c r="E21" s="34">
        <f t="shared" si="1"/>
        <v>397.45100000000002</v>
      </c>
      <c r="P21" s="31">
        <v>397451</v>
      </c>
      <c r="S21" s="68"/>
      <c r="T21" s="5"/>
    </row>
    <row r="22" spans="1:29" x14ac:dyDescent="0.3">
      <c r="A22" s="7" t="s">
        <v>72</v>
      </c>
      <c r="B22" s="10"/>
      <c r="C22" s="10"/>
      <c r="D22" s="10">
        <v>1170</v>
      </c>
      <c r="E22" s="34">
        <f t="shared" si="1"/>
        <v>449.75200000000001</v>
      </c>
      <c r="P22" s="31">
        <v>449752</v>
      </c>
      <c r="S22" s="68"/>
      <c r="T22" s="5"/>
    </row>
    <row r="23" spans="1:29" x14ac:dyDescent="0.3">
      <c r="A23" s="7" t="s">
        <v>73</v>
      </c>
      <c r="B23" s="10"/>
      <c r="C23" s="10"/>
      <c r="D23" s="10">
        <v>1104</v>
      </c>
      <c r="E23" s="34">
        <f t="shared" si="1"/>
        <v>377.6</v>
      </c>
      <c r="P23" s="31">
        <f>P9</f>
        <v>377600</v>
      </c>
      <c r="S23" s="68"/>
      <c r="T23" s="5"/>
    </row>
    <row r="24" spans="1:29" x14ac:dyDescent="0.3">
      <c r="A24" s="7" t="s">
        <v>75</v>
      </c>
      <c r="B24" s="10"/>
      <c r="C24" s="10"/>
      <c r="D24" s="10">
        <v>945</v>
      </c>
      <c r="E24" s="34">
        <f t="shared" si="1"/>
        <v>301.82400000000001</v>
      </c>
      <c r="P24" s="31">
        <f>P10</f>
        <v>301824</v>
      </c>
      <c r="S24" s="68"/>
      <c r="T24" s="5"/>
    </row>
    <row r="25" spans="1:29" x14ac:dyDescent="0.3">
      <c r="A25" s="7" t="s">
        <v>107</v>
      </c>
      <c r="B25" s="10"/>
      <c r="C25" s="10"/>
      <c r="D25" s="10">
        <v>874</v>
      </c>
      <c r="E25" s="34">
        <f t="shared" si="1"/>
        <v>291.66300000000001</v>
      </c>
      <c r="P25" s="31">
        <f>P11</f>
        <v>291663</v>
      </c>
      <c r="S25" s="68"/>
      <c r="T25" s="5"/>
    </row>
    <row r="26" spans="1:29" x14ac:dyDescent="0.3">
      <c r="A26" s="7" t="s">
        <v>113</v>
      </c>
      <c r="B26" s="10"/>
      <c r="C26" s="10"/>
      <c r="D26" s="10">
        <v>1160</v>
      </c>
      <c r="E26" s="34">
        <f>P26/1000</f>
        <v>345.99299999999999</v>
      </c>
      <c r="P26" s="31">
        <f>P12</f>
        <v>345993</v>
      </c>
      <c r="S26" s="68"/>
      <c r="T26" s="5"/>
    </row>
    <row r="27" spans="1:29" x14ac:dyDescent="0.3">
      <c r="A27" s="8" t="s">
        <v>115</v>
      </c>
      <c r="B27" s="13"/>
      <c r="C27" s="13"/>
      <c r="D27" s="13">
        <v>802</v>
      </c>
      <c r="E27" s="35">
        <f>P27/1000</f>
        <v>378.75200000000001</v>
      </c>
      <c r="P27" s="32">
        <f>P13</f>
        <v>378752</v>
      </c>
      <c r="S27" s="68"/>
      <c r="T27" s="5"/>
    </row>
    <row r="28" spans="1:29" x14ac:dyDescent="0.3">
      <c r="S28" s="68"/>
      <c r="T28" s="5"/>
    </row>
    <row r="29" spans="1:29" x14ac:dyDescent="0.3">
      <c r="A29" s="1" t="s">
        <v>52</v>
      </c>
      <c r="B29" s="19" t="s">
        <v>2</v>
      </c>
      <c r="C29" s="19" t="s">
        <v>0</v>
      </c>
      <c r="D29" s="20" t="s">
        <v>43</v>
      </c>
      <c r="G29" s="108" t="s">
        <v>43</v>
      </c>
      <c r="H29" s="108" t="s">
        <v>79</v>
      </c>
      <c r="I29" s="108" t="s">
        <v>120</v>
      </c>
      <c r="J29" s="108" t="s">
        <v>10</v>
      </c>
      <c r="K29" s="108"/>
      <c r="P29" s="30" t="s">
        <v>42</v>
      </c>
    </row>
    <row r="30" spans="1:29" x14ac:dyDescent="0.3">
      <c r="A30" s="7" t="s">
        <v>3</v>
      </c>
      <c r="B30" s="63">
        <v>1401</v>
      </c>
      <c r="C30" s="64">
        <f t="shared" ref="C30:C36" si="2">B30</f>
        <v>1401</v>
      </c>
      <c r="D30" s="104">
        <f>P30/1000</f>
        <v>445.28300000000002</v>
      </c>
      <c r="E30" t="s">
        <v>116</v>
      </c>
      <c r="G30" s="68">
        <f>SUM(P30:P32)</f>
        <v>1201749</v>
      </c>
      <c r="H30" s="106">
        <f>C30+C31+C32</f>
        <v>17763</v>
      </c>
      <c r="I30" s="106">
        <f>SUM(C44:C46)</f>
        <v>4293</v>
      </c>
      <c r="J30" s="26">
        <f>H30/G30</f>
        <v>1.4780956755528816E-2</v>
      </c>
      <c r="K30" s="26">
        <f>100%-L30</f>
        <v>0.75831785171423749</v>
      </c>
      <c r="L30" s="5">
        <f>I30/H30</f>
        <v>0.24168214828576254</v>
      </c>
      <c r="M30" s="26">
        <f>I30/G30</f>
        <v>3.5722933823951592E-3</v>
      </c>
      <c r="N30" s="4"/>
      <c r="O30" s="4"/>
      <c r="P30" s="65">
        <v>445283</v>
      </c>
    </row>
    <row r="31" spans="1:29" x14ac:dyDescent="0.3">
      <c r="A31" s="7" t="s">
        <v>4</v>
      </c>
      <c r="B31" s="9">
        <v>5407</v>
      </c>
      <c r="C31" s="10">
        <f t="shared" si="2"/>
        <v>5407</v>
      </c>
      <c r="D31" s="39">
        <f>P31/1000</f>
        <v>374.65699999999998</v>
      </c>
      <c r="E31" t="s">
        <v>117</v>
      </c>
      <c r="G31" s="68">
        <f>SUM(P33:P35)</f>
        <v>1088012</v>
      </c>
      <c r="H31" s="106">
        <f>C33+C34+C35</f>
        <v>17476</v>
      </c>
      <c r="I31" s="106">
        <f>SUM(C47:C49)</f>
        <v>9510</v>
      </c>
      <c r="J31" s="26">
        <f>H31/G31</f>
        <v>1.6062322842027476E-2</v>
      </c>
      <c r="K31" s="26">
        <f>100%-L31</f>
        <v>0.4558251316090639</v>
      </c>
      <c r="L31" s="5">
        <f>I31/H31</f>
        <v>0.5441748683909361</v>
      </c>
      <c r="M31" s="26">
        <f>I31/G31</f>
        <v>8.7407124186130308E-3</v>
      </c>
      <c r="N31" s="4"/>
      <c r="O31" s="4"/>
      <c r="P31" s="31">
        <v>374657</v>
      </c>
      <c r="AA31">
        <v>1185</v>
      </c>
      <c r="AB31">
        <v>1390</v>
      </c>
      <c r="AC31">
        <f>AB31-AA31</f>
        <v>205</v>
      </c>
    </row>
    <row r="32" spans="1:29" x14ac:dyDescent="0.3">
      <c r="A32" s="7" t="s">
        <v>45</v>
      </c>
      <c r="B32" s="9">
        <v>10955</v>
      </c>
      <c r="C32" s="10">
        <v>10955</v>
      </c>
      <c r="D32" s="39">
        <f>P32/1000</f>
        <v>381.80900000000003</v>
      </c>
      <c r="E32" t="s">
        <v>118</v>
      </c>
      <c r="G32" s="68">
        <f>SUM(P36:P38)</f>
        <v>1129176</v>
      </c>
      <c r="H32" s="106">
        <f>C36+C37+C38</f>
        <v>32333</v>
      </c>
      <c r="I32" s="106">
        <f>SUM(C50:C52)</f>
        <v>8311</v>
      </c>
      <c r="J32" s="26">
        <f>H32/G32</f>
        <v>2.8634154463077502E-2</v>
      </c>
      <c r="K32" s="26">
        <f>100%-L32</f>
        <v>0.74295611294961805</v>
      </c>
      <c r="L32" s="5">
        <f>I32/H32</f>
        <v>0.25704388705038195</v>
      </c>
      <c r="M32" s="26">
        <f>I32/G32</f>
        <v>7.3602343655904835E-3</v>
      </c>
      <c r="N32" s="4"/>
      <c r="O32" s="4"/>
      <c r="P32" s="31">
        <v>381809</v>
      </c>
      <c r="AC32" s="5">
        <f>AC31/AA31</f>
        <v>0.1729957805907173</v>
      </c>
    </row>
    <row r="33" spans="1:16" x14ac:dyDescent="0.3">
      <c r="A33" s="7" t="s">
        <v>47</v>
      </c>
      <c r="B33" s="9">
        <v>4134</v>
      </c>
      <c r="C33" s="10">
        <f t="shared" si="2"/>
        <v>4134</v>
      </c>
      <c r="D33" s="39">
        <f>P33/1000</f>
        <v>328.99599999999998</v>
      </c>
      <c r="E33" t="s">
        <v>119</v>
      </c>
      <c r="G33" s="68">
        <f>SUM(P39:P41)</f>
        <v>1016408</v>
      </c>
      <c r="H33" s="106">
        <f>C39+C40+C41</f>
        <v>25062</v>
      </c>
      <c r="I33" s="106">
        <f>SUM(C53:C55)</f>
        <v>5155</v>
      </c>
      <c r="J33" s="26">
        <f>H33/G33</f>
        <v>2.4657421035647102E-2</v>
      </c>
      <c r="K33" s="26">
        <f>100%-L33</f>
        <v>0.79431011092490622</v>
      </c>
      <c r="L33" s="5">
        <f>I33/H33</f>
        <v>0.20568988907509378</v>
      </c>
      <c r="M33" s="26">
        <f>I33/G33</f>
        <v>5.0717821977001361E-3</v>
      </c>
      <c r="N33" s="4"/>
      <c r="O33" s="4"/>
      <c r="P33" s="31">
        <v>328996</v>
      </c>
    </row>
    <row r="34" spans="1:16" x14ac:dyDescent="0.3">
      <c r="A34" s="7" t="s">
        <v>50</v>
      </c>
      <c r="B34" s="9">
        <v>4996</v>
      </c>
      <c r="C34" s="10">
        <f t="shared" si="2"/>
        <v>4996</v>
      </c>
      <c r="D34" s="39">
        <v>362</v>
      </c>
      <c r="J34" s="26"/>
      <c r="K34" s="26"/>
      <c r="L34" s="109"/>
      <c r="M34" s="109"/>
      <c r="N34" s="109"/>
      <c r="O34" s="109"/>
      <c r="P34" s="31">
        <v>361565</v>
      </c>
    </row>
    <row r="35" spans="1:16" x14ac:dyDescent="0.3">
      <c r="A35" s="7" t="s">
        <v>59</v>
      </c>
      <c r="B35" s="9">
        <v>8346</v>
      </c>
      <c r="C35" s="10">
        <f t="shared" si="2"/>
        <v>8346</v>
      </c>
      <c r="D35" s="39">
        <f t="shared" ref="D35:D41" si="3">P35/1000</f>
        <v>397.45100000000002</v>
      </c>
      <c r="H35" s="68">
        <v>23159</v>
      </c>
      <c r="J35" s="106"/>
      <c r="K35" s="106">
        <f>100-68.8</f>
        <v>31.200000000000003</v>
      </c>
      <c r="L35" s="109"/>
      <c r="M35" s="109"/>
      <c r="N35" s="109"/>
      <c r="O35" s="109"/>
      <c r="P35" s="31">
        <f>P7</f>
        <v>397451</v>
      </c>
    </row>
    <row r="36" spans="1:16" x14ac:dyDescent="0.3">
      <c r="A36" s="7" t="s">
        <v>72</v>
      </c>
      <c r="B36" s="9">
        <v>13822</v>
      </c>
      <c r="C36" s="10">
        <f t="shared" si="2"/>
        <v>13822</v>
      </c>
      <c r="D36" s="39">
        <f t="shared" si="3"/>
        <v>449.75200000000001</v>
      </c>
      <c r="G36" s="68">
        <f>H35*H36/100</f>
        <v>162.113</v>
      </c>
      <c r="H36">
        <v>0.7</v>
      </c>
      <c r="I36" s="74"/>
      <c r="J36" s="26"/>
      <c r="K36" s="26"/>
      <c r="L36" s="109"/>
      <c r="M36" s="109"/>
      <c r="N36" s="109"/>
      <c r="O36" s="109"/>
      <c r="P36" s="31">
        <f>P8</f>
        <v>449752</v>
      </c>
    </row>
    <row r="37" spans="1:16" ht="57.6" x14ac:dyDescent="0.3">
      <c r="A37" s="7" t="s">
        <v>73</v>
      </c>
      <c r="B37" s="9">
        <v>9971</v>
      </c>
      <c r="C37" s="10">
        <f>B37</f>
        <v>9971</v>
      </c>
      <c r="D37" s="39">
        <f t="shared" si="3"/>
        <v>377.6</v>
      </c>
      <c r="G37" s="68">
        <f>H36*H35</f>
        <v>16211.3</v>
      </c>
      <c r="I37" s="110" t="s">
        <v>121</v>
      </c>
      <c r="J37" s="26"/>
      <c r="K37" s="26"/>
      <c r="L37" s="109"/>
      <c r="M37" s="109"/>
      <c r="N37" s="109"/>
      <c r="O37" s="109"/>
      <c r="P37" s="31">
        <f>P23</f>
        <v>377600</v>
      </c>
    </row>
    <row r="38" spans="1:16" x14ac:dyDescent="0.3">
      <c r="A38" s="7" t="s">
        <v>75</v>
      </c>
      <c r="B38" s="9">
        <v>7284</v>
      </c>
      <c r="C38" s="10">
        <v>8540</v>
      </c>
      <c r="D38" s="39">
        <f t="shared" si="3"/>
        <v>301.82400000000001</v>
      </c>
      <c r="J38" s="26"/>
      <c r="K38" s="26"/>
      <c r="L38" s="109"/>
      <c r="M38" s="109"/>
      <c r="N38" s="109"/>
      <c r="O38" s="109"/>
      <c r="P38" s="31">
        <f>P24</f>
        <v>301824</v>
      </c>
    </row>
    <row r="39" spans="1:16" x14ac:dyDescent="0.3">
      <c r="A39" s="7" t="s">
        <v>107</v>
      </c>
      <c r="B39" s="9">
        <v>7925</v>
      </c>
      <c r="C39" s="10">
        <v>7925</v>
      </c>
      <c r="D39" s="39">
        <f t="shared" si="3"/>
        <v>291.66300000000001</v>
      </c>
      <c r="J39" s="26"/>
      <c r="K39" s="26"/>
      <c r="L39" s="109"/>
      <c r="M39" s="109"/>
      <c r="N39" s="109"/>
      <c r="O39" s="109"/>
      <c r="P39" s="31">
        <f>P11</f>
        <v>291663</v>
      </c>
    </row>
    <row r="40" spans="1:16" x14ac:dyDescent="0.3">
      <c r="A40" s="7" t="s">
        <v>113</v>
      </c>
      <c r="B40" s="9">
        <v>9266</v>
      </c>
      <c r="C40" s="10">
        <v>9266</v>
      </c>
      <c r="D40" s="39">
        <f t="shared" si="3"/>
        <v>345.99299999999999</v>
      </c>
      <c r="J40" s="26"/>
      <c r="K40" s="26"/>
      <c r="L40" s="109"/>
      <c r="M40" s="109"/>
      <c r="N40" s="109"/>
      <c r="O40" s="109"/>
      <c r="P40" s="31">
        <f>P12</f>
        <v>345993</v>
      </c>
    </row>
    <row r="41" spans="1:16" x14ac:dyDescent="0.3">
      <c r="A41" s="8" t="s">
        <v>115</v>
      </c>
      <c r="B41" s="12"/>
      <c r="C41" s="13">
        <v>7871</v>
      </c>
      <c r="D41" s="40">
        <f t="shared" si="3"/>
        <v>378.75200000000001</v>
      </c>
      <c r="J41" s="26"/>
      <c r="K41" s="26"/>
      <c r="L41" s="109"/>
      <c r="M41" s="109"/>
      <c r="N41" s="109"/>
      <c r="O41" s="109"/>
      <c r="P41" s="32">
        <f>P13</f>
        <v>378752</v>
      </c>
    </row>
    <row r="42" spans="1:16" x14ac:dyDescent="0.3">
      <c r="C42"/>
    </row>
    <row r="43" spans="1:16" x14ac:dyDescent="0.3">
      <c r="A43" s="1" t="s">
        <v>5</v>
      </c>
      <c r="B43" s="19" t="s">
        <v>60</v>
      </c>
      <c r="C43" s="20" t="s">
        <v>0</v>
      </c>
    </row>
    <row r="44" spans="1:16" x14ac:dyDescent="0.3">
      <c r="A44" s="7" t="s">
        <v>3</v>
      </c>
      <c r="B44" s="10">
        <v>906</v>
      </c>
      <c r="C44" s="11">
        <f>B44</f>
        <v>906</v>
      </c>
    </row>
    <row r="45" spans="1:16" x14ac:dyDescent="0.3">
      <c r="A45" s="7" t="s">
        <v>4</v>
      </c>
      <c r="B45" s="10">
        <v>903</v>
      </c>
      <c r="C45" s="11">
        <f t="shared" ref="C45:C52" si="4">B45</f>
        <v>903</v>
      </c>
    </row>
    <row r="46" spans="1:16" x14ac:dyDescent="0.3">
      <c r="A46" s="7" t="s">
        <v>45</v>
      </c>
      <c r="B46" s="10">
        <v>2484</v>
      </c>
      <c r="C46" s="11">
        <f t="shared" si="4"/>
        <v>2484</v>
      </c>
    </row>
    <row r="47" spans="1:16" x14ac:dyDescent="0.3">
      <c r="A47" s="7" t="s">
        <v>47</v>
      </c>
      <c r="B47" s="10">
        <v>2249</v>
      </c>
      <c r="C47" s="11">
        <f t="shared" si="4"/>
        <v>2249</v>
      </c>
    </row>
    <row r="48" spans="1:16" x14ac:dyDescent="0.3">
      <c r="A48" s="7" t="s">
        <v>50</v>
      </c>
      <c r="B48" s="10">
        <v>3419</v>
      </c>
      <c r="C48" s="11">
        <f t="shared" si="4"/>
        <v>3419</v>
      </c>
    </row>
    <row r="49" spans="1:16" x14ac:dyDescent="0.3">
      <c r="A49" s="7" t="s">
        <v>59</v>
      </c>
      <c r="B49" s="10">
        <v>3842</v>
      </c>
      <c r="C49" s="11">
        <f t="shared" si="4"/>
        <v>3842</v>
      </c>
    </row>
    <row r="50" spans="1:16" x14ac:dyDescent="0.3">
      <c r="A50" s="7" t="s">
        <v>72</v>
      </c>
      <c r="B50" s="10">
        <v>3284</v>
      </c>
      <c r="C50" s="11">
        <f t="shared" si="4"/>
        <v>3284</v>
      </c>
    </row>
    <row r="51" spans="1:16" x14ac:dyDescent="0.3">
      <c r="A51" s="7" t="s">
        <v>73</v>
      </c>
      <c r="B51" s="10">
        <v>2760</v>
      </c>
      <c r="C51" s="11">
        <f t="shared" si="4"/>
        <v>2760</v>
      </c>
    </row>
    <row r="52" spans="1:16" x14ac:dyDescent="0.3">
      <c r="A52" s="7" t="s">
        <v>75</v>
      </c>
      <c r="B52" s="10">
        <v>2267</v>
      </c>
      <c r="C52" s="11">
        <f t="shared" si="4"/>
        <v>2267</v>
      </c>
    </row>
    <row r="53" spans="1:16" x14ac:dyDescent="0.3">
      <c r="A53" s="7" t="s">
        <v>107</v>
      </c>
      <c r="B53" s="10">
        <v>2065</v>
      </c>
      <c r="C53" s="11">
        <v>2124</v>
      </c>
    </row>
    <row r="54" spans="1:16" x14ac:dyDescent="0.3">
      <c r="A54" s="7" t="s">
        <v>113</v>
      </c>
      <c r="B54" s="10">
        <v>1471</v>
      </c>
      <c r="C54" s="11">
        <v>1471</v>
      </c>
    </row>
    <row r="55" spans="1:16" x14ac:dyDescent="0.3">
      <c r="A55" s="8" t="s">
        <v>115</v>
      </c>
      <c r="B55" s="13">
        <v>1560</v>
      </c>
      <c r="C55" s="14">
        <v>1560</v>
      </c>
    </row>
    <row r="57" spans="1:16" x14ac:dyDescent="0.3">
      <c r="A57" s="1" t="s">
        <v>6</v>
      </c>
      <c r="B57" s="19" t="s">
        <v>7</v>
      </c>
      <c r="C57" s="19" t="s">
        <v>8</v>
      </c>
      <c r="D57" s="19" t="s">
        <v>10</v>
      </c>
      <c r="E57" s="20" t="s">
        <v>55</v>
      </c>
      <c r="P57" s="5"/>
    </row>
    <row r="58" spans="1:16" x14ac:dyDescent="0.3">
      <c r="A58" s="7" t="s">
        <v>3</v>
      </c>
      <c r="B58" s="16">
        <v>29023932</v>
      </c>
      <c r="C58" s="36">
        <v>1928840448</v>
      </c>
      <c r="D58" s="66">
        <f t="shared" ref="D58:D64" si="5">B58/C58</f>
        <v>1.5047347244348124E-2</v>
      </c>
      <c r="E58" s="67"/>
    </row>
    <row r="59" spans="1:16" x14ac:dyDescent="0.3">
      <c r="A59" s="7" t="s">
        <v>4</v>
      </c>
      <c r="B59" s="17">
        <v>18206621</v>
      </c>
      <c r="C59" s="33">
        <v>1508183007</v>
      </c>
      <c r="D59" s="43">
        <f t="shared" si="5"/>
        <v>1.2071891087153723E-2</v>
      </c>
      <c r="E59" s="41"/>
    </row>
    <row r="60" spans="1:16" x14ac:dyDescent="0.3">
      <c r="A60" s="7" t="s">
        <v>45</v>
      </c>
      <c r="B60" s="17">
        <v>8698070</v>
      </c>
      <c r="C60" s="33">
        <v>1664388966</v>
      </c>
      <c r="D60" s="43">
        <f t="shared" si="5"/>
        <v>5.2259839362573616E-3</v>
      </c>
      <c r="E60" s="41"/>
    </row>
    <row r="61" spans="1:16" x14ac:dyDescent="0.3">
      <c r="A61" s="7" t="s">
        <v>47</v>
      </c>
      <c r="B61" s="17">
        <v>3932946</v>
      </c>
      <c r="C61" s="33">
        <v>1320002826</v>
      </c>
      <c r="D61" s="43">
        <f t="shared" si="5"/>
        <v>2.9794981666198344E-3</v>
      </c>
      <c r="E61" s="41"/>
    </row>
    <row r="62" spans="1:16" x14ac:dyDescent="0.3">
      <c r="A62" s="7" t="s">
        <v>50</v>
      </c>
      <c r="B62" s="17">
        <v>3358786</v>
      </c>
      <c r="C62" s="33">
        <v>1509773532</v>
      </c>
      <c r="D62" s="43">
        <f t="shared" si="5"/>
        <v>2.2246952465450956E-3</v>
      </c>
      <c r="E62" s="41"/>
    </row>
    <row r="63" spans="1:16" x14ac:dyDescent="0.3">
      <c r="A63" s="7" t="s">
        <v>59</v>
      </c>
      <c r="B63" s="17">
        <v>4829856</v>
      </c>
      <c r="C63" s="33">
        <v>1384607430</v>
      </c>
      <c r="D63" s="43">
        <f t="shared" si="5"/>
        <v>3.4882493733259831E-3</v>
      </c>
      <c r="E63" s="41"/>
    </row>
    <row r="64" spans="1:16" x14ac:dyDescent="0.3">
      <c r="A64" s="7" t="s">
        <v>72</v>
      </c>
      <c r="B64" s="17">
        <v>1812105</v>
      </c>
      <c r="C64" s="33">
        <v>1806173522</v>
      </c>
      <c r="D64" s="43">
        <f t="shared" si="5"/>
        <v>1.0032840022997525E-3</v>
      </c>
      <c r="E64" s="41"/>
    </row>
    <row r="65" spans="1:5" x14ac:dyDescent="0.3">
      <c r="A65" s="8" t="s">
        <v>73</v>
      </c>
      <c r="B65" s="18">
        <v>2166589</v>
      </c>
      <c r="C65" s="37">
        <v>1559254449</v>
      </c>
      <c r="D65" s="44">
        <f>B65/C65</f>
        <v>1.389503170178224E-3</v>
      </c>
      <c r="E65" s="42"/>
    </row>
    <row r="67" spans="1:5" x14ac:dyDescent="0.3">
      <c r="A67" s="1" t="s">
        <v>9</v>
      </c>
      <c r="B67" s="19" t="s">
        <v>49</v>
      </c>
      <c r="C67" s="19" t="s">
        <v>8</v>
      </c>
      <c r="D67" s="20" t="s">
        <v>67</v>
      </c>
    </row>
    <row r="68" spans="1:5" x14ac:dyDescent="0.3">
      <c r="A68" s="7" t="s">
        <v>3</v>
      </c>
      <c r="B68" s="63">
        <v>23852952</v>
      </c>
      <c r="C68" s="64">
        <v>1928840448</v>
      </c>
      <c r="D68" s="69">
        <f t="shared" ref="D68:D74" si="6">B68/C68</f>
        <v>1.2366472314873396E-2</v>
      </c>
    </row>
    <row r="69" spans="1:5" x14ac:dyDescent="0.3">
      <c r="A69" s="7" t="s">
        <v>4</v>
      </c>
      <c r="B69" s="9">
        <v>22554328</v>
      </c>
      <c r="C69" s="10">
        <v>1508183007</v>
      </c>
      <c r="D69" s="52">
        <f t="shared" si="6"/>
        <v>1.4954636072225682E-2</v>
      </c>
    </row>
    <row r="70" spans="1:5" x14ac:dyDescent="0.3">
      <c r="A70" s="7" t="s">
        <v>45</v>
      </c>
      <c r="B70" s="9">
        <v>16112015</v>
      </c>
      <c r="C70" s="10">
        <v>1664388966</v>
      </c>
      <c r="D70" s="52">
        <f t="shared" si="6"/>
        <v>9.6804384847141555E-3</v>
      </c>
    </row>
    <row r="71" spans="1:5" x14ac:dyDescent="0.3">
      <c r="A71" s="7" t="s">
        <v>47</v>
      </c>
      <c r="B71" s="9">
        <v>9971125</v>
      </c>
      <c r="C71" s="10">
        <v>1320002826</v>
      </c>
      <c r="D71" s="52">
        <f t="shared" si="6"/>
        <v>7.5538664036163211E-3</v>
      </c>
    </row>
    <row r="72" spans="1:5" x14ac:dyDescent="0.3">
      <c r="A72" s="7" t="s">
        <v>50</v>
      </c>
      <c r="B72" s="9">
        <v>7922574</v>
      </c>
      <c r="C72" s="10">
        <v>1509773532</v>
      </c>
      <c r="D72" s="52">
        <f t="shared" si="6"/>
        <v>5.2475247658534258E-3</v>
      </c>
    </row>
    <row r="73" spans="1:5" x14ac:dyDescent="0.3">
      <c r="A73" s="7" t="s">
        <v>59</v>
      </c>
      <c r="B73" s="9">
        <v>7873545</v>
      </c>
      <c r="C73" s="10">
        <v>1384607430</v>
      </c>
      <c r="D73" s="52">
        <f t="shared" si="6"/>
        <v>5.6864818355048113E-3</v>
      </c>
    </row>
    <row r="74" spans="1:5" x14ac:dyDescent="0.3">
      <c r="A74" s="7" t="s">
        <v>72</v>
      </c>
      <c r="B74" s="9">
        <v>7417712</v>
      </c>
      <c r="C74" s="10">
        <v>1806173522</v>
      </c>
      <c r="D74" s="52">
        <f t="shared" si="6"/>
        <v>4.1068656525239441E-3</v>
      </c>
    </row>
    <row r="75" spans="1:5" x14ac:dyDescent="0.3">
      <c r="A75" s="8" t="s">
        <v>73</v>
      </c>
      <c r="B75" s="12">
        <v>6768198</v>
      </c>
      <c r="C75" s="13">
        <v>1559254449</v>
      </c>
      <c r="D75" s="53">
        <f>B75/C75</f>
        <v>4.3406629394840994E-3</v>
      </c>
    </row>
    <row r="78" spans="1:5" x14ac:dyDescent="0.3">
      <c r="A78" s="1" t="s">
        <v>68</v>
      </c>
      <c r="B78" s="19" t="s">
        <v>11</v>
      </c>
      <c r="C78" s="19" t="s">
        <v>13</v>
      </c>
      <c r="D78" s="20" t="s">
        <v>12</v>
      </c>
    </row>
    <row r="79" spans="1:5" x14ac:dyDescent="0.3">
      <c r="A79" s="7" t="s">
        <v>3</v>
      </c>
      <c r="B79" s="33">
        <v>6561</v>
      </c>
      <c r="C79" s="38">
        <f t="shared" ref="C79:C90" si="7">B79/1000</f>
        <v>6.5609999999999999</v>
      </c>
      <c r="D79" s="11">
        <v>35</v>
      </c>
    </row>
    <row r="80" spans="1:5" x14ac:dyDescent="0.3">
      <c r="A80" s="7" t="s">
        <v>4</v>
      </c>
      <c r="B80" s="33">
        <v>6616</v>
      </c>
      <c r="C80" s="38">
        <f t="shared" si="7"/>
        <v>6.6159999999999997</v>
      </c>
      <c r="D80" s="11">
        <v>35</v>
      </c>
    </row>
    <row r="81" spans="1:16" x14ac:dyDescent="0.3">
      <c r="A81" s="7" t="s">
        <v>45</v>
      </c>
      <c r="B81" s="33">
        <v>5940</v>
      </c>
      <c r="C81" s="38">
        <f t="shared" si="7"/>
        <v>5.94</v>
      </c>
      <c r="D81" s="11">
        <v>37</v>
      </c>
    </row>
    <row r="82" spans="1:16" x14ac:dyDescent="0.3">
      <c r="A82" s="7" t="s">
        <v>47</v>
      </c>
      <c r="B82" s="33">
        <v>5803</v>
      </c>
      <c r="C82" s="38">
        <f t="shared" si="7"/>
        <v>5.8029999999999999</v>
      </c>
      <c r="D82" s="11">
        <v>40</v>
      </c>
    </row>
    <row r="83" spans="1:16" x14ac:dyDescent="0.3">
      <c r="A83" s="7" t="s">
        <v>50</v>
      </c>
      <c r="B83" s="33">
        <v>5774</v>
      </c>
      <c r="C83" s="38">
        <f t="shared" si="7"/>
        <v>5.774</v>
      </c>
      <c r="D83" s="11">
        <v>41</v>
      </c>
    </row>
    <row r="84" spans="1:16" x14ac:dyDescent="0.3">
      <c r="A84" s="7" t="s">
        <v>59</v>
      </c>
      <c r="B84" s="33">
        <v>5668</v>
      </c>
      <c r="C84" s="38">
        <f t="shared" si="7"/>
        <v>5.6680000000000001</v>
      </c>
      <c r="D84" s="11">
        <v>44</v>
      </c>
    </row>
    <row r="85" spans="1:16" x14ac:dyDescent="0.3">
      <c r="A85" s="7" t="s">
        <v>72</v>
      </c>
      <c r="B85" s="33">
        <v>4892</v>
      </c>
      <c r="C85" s="38">
        <f t="shared" si="7"/>
        <v>4.8920000000000003</v>
      </c>
      <c r="D85" s="11">
        <v>38</v>
      </c>
    </row>
    <row r="86" spans="1:16" x14ac:dyDescent="0.3">
      <c r="A86" s="7" t="s">
        <v>73</v>
      </c>
      <c r="B86" s="33">
        <v>5299</v>
      </c>
      <c r="C86" s="38">
        <f t="shared" si="7"/>
        <v>5.2990000000000004</v>
      </c>
      <c r="D86" s="11">
        <v>47</v>
      </c>
    </row>
    <row r="87" spans="1:16" x14ac:dyDescent="0.3">
      <c r="A87" s="7" t="s">
        <v>75</v>
      </c>
      <c r="B87" s="33">
        <v>5154</v>
      </c>
      <c r="C87" s="38">
        <f t="shared" si="7"/>
        <v>5.1539999999999999</v>
      </c>
      <c r="D87" s="11">
        <v>49</v>
      </c>
    </row>
    <row r="88" spans="1:16" x14ac:dyDescent="0.3">
      <c r="A88" s="7" t="s">
        <v>107</v>
      </c>
      <c r="B88" s="33">
        <v>4381</v>
      </c>
      <c r="C88" s="38">
        <f t="shared" si="7"/>
        <v>4.3810000000000002</v>
      </c>
      <c r="D88" s="11">
        <v>48</v>
      </c>
    </row>
    <row r="89" spans="1:16" x14ac:dyDescent="0.3">
      <c r="A89" s="7" t="s">
        <v>113</v>
      </c>
      <c r="B89" s="33">
        <v>4368</v>
      </c>
      <c r="C89" s="38">
        <f t="shared" si="7"/>
        <v>4.3680000000000003</v>
      </c>
      <c r="D89" s="11">
        <v>49</v>
      </c>
    </row>
    <row r="90" spans="1:16" x14ac:dyDescent="0.3">
      <c r="A90" s="8" t="s">
        <v>115</v>
      </c>
      <c r="B90" s="37">
        <v>4367</v>
      </c>
      <c r="C90" s="102">
        <f t="shared" si="7"/>
        <v>4.367</v>
      </c>
      <c r="D90" s="14">
        <v>50</v>
      </c>
    </row>
    <row r="93" spans="1:16" x14ac:dyDescent="0.3">
      <c r="A93" s="1" t="s">
        <v>74</v>
      </c>
      <c r="B93" s="19" t="s">
        <v>25</v>
      </c>
      <c r="C93" s="20" t="s">
        <v>24</v>
      </c>
      <c r="G93" s="1" t="s">
        <v>25</v>
      </c>
      <c r="J93" s="19"/>
      <c r="K93" s="19"/>
      <c r="L93" s="19"/>
      <c r="M93" s="19"/>
      <c r="N93" s="19"/>
      <c r="O93" s="19"/>
      <c r="P93" s="20" t="s">
        <v>24</v>
      </c>
    </row>
    <row r="94" spans="1:16" x14ac:dyDescent="0.3">
      <c r="A94" s="7" t="s">
        <v>3</v>
      </c>
      <c r="B94" s="48">
        <v>23.852951999999998</v>
      </c>
      <c r="C94" s="24">
        <v>215.39215655999996</v>
      </c>
      <c r="D94" s="23">
        <v>23.852951999999998</v>
      </c>
      <c r="E94" s="23">
        <v>215.39215655999996</v>
      </c>
      <c r="G94" s="16">
        <v>23852952</v>
      </c>
      <c r="J94" s="36"/>
      <c r="K94" s="36"/>
      <c r="L94" s="36"/>
      <c r="M94" s="36"/>
      <c r="N94" s="36"/>
      <c r="O94" s="36"/>
      <c r="P94" s="97">
        <v>215392.15655999997</v>
      </c>
    </row>
    <row r="95" spans="1:16" x14ac:dyDescent="0.3">
      <c r="A95" s="7" t="s">
        <v>4</v>
      </c>
      <c r="B95" s="48">
        <v>22.554328000000002</v>
      </c>
      <c r="C95" s="24">
        <v>203.66558183999999</v>
      </c>
      <c r="D95" s="23">
        <v>22.554328000000002</v>
      </c>
      <c r="E95" s="23">
        <v>203.66558183999999</v>
      </c>
      <c r="G95" s="17">
        <v>22554328</v>
      </c>
      <c r="J95" s="33"/>
      <c r="K95" s="33"/>
      <c r="L95" s="33"/>
      <c r="M95" s="33"/>
      <c r="N95" s="33"/>
      <c r="O95" s="33"/>
      <c r="P95" s="21">
        <v>203665.58184</v>
      </c>
    </row>
    <row r="96" spans="1:16" x14ac:dyDescent="0.3">
      <c r="A96" s="7" t="s">
        <v>45</v>
      </c>
      <c r="B96" s="48">
        <v>16.11</v>
      </c>
      <c r="C96" s="24">
        <v>145.49</v>
      </c>
      <c r="D96" s="23">
        <v>16.11</v>
      </c>
      <c r="E96" s="23">
        <v>145.49</v>
      </c>
      <c r="G96" s="17">
        <v>16112015</v>
      </c>
      <c r="J96" s="33"/>
      <c r="K96" s="33"/>
      <c r="L96" s="33"/>
      <c r="M96" s="33"/>
      <c r="N96" s="33"/>
      <c r="O96" s="33"/>
      <c r="P96" s="21">
        <v>145491.49544999999</v>
      </c>
    </row>
    <row r="97" spans="1:16" x14ac:dyDescent="0.3">
      <c r="A97" s="7" t="s">
        <v>47</v>
      </c>
      <c r="B97" s="48">
        <v>9.9</v>
      </c>
      <c r="C97" s="24">
        <v>90</v>
      </c>
      <c r="D97" s="23">
        <v>9.9</v>
      </c>
      <c r="E97" s="23">
        <v>90</v>
      </c>
      <c r="G97" s="17">
        <v>9971125</v>
      </c>
      <c r="J97" s="33"/>
      <c r="K97" s="33"/>
      <c r="L97" s="33"/>
      <c r="M97" s="33"/>
      <c r="N97" s="33"/>
      <c r="O97" s="33"/>
      <c r="P97" s="21">
        <v>90039.258749999994</v>
      </c>
    </row>
    <row r="98" spans="1:16" x14ac:dyDescent="0.3">
      <c r="A98" s="7" t="s">
        <v>50</v>
      </c>
      <c r="B98" s="48">
        <v>7.9</v>
      </c>
      <c r="C98" s="24">
        <f t="shared" ref="C98:C103" si="8">P98/1000</f>
        <v>71.540843219999999</v>
      </c>
      <c r="D98" s="23">
        <v>7.9</v>
      </c>
      <c r="E98" s="23">
        <v>60.5</v>
      </c>
      <c r="G98" s="17">
        <v>7922574</v>
      </c>
      <c r="J98" s="33"/>
      <c r="K98" s="33"/>
      <c r="L98" s="33"/>
      <c r="M98" s="33"/>
      <c r="N98" s="33"/>
      <c r="O98" s="33"/>
      <c r="P98" s="21">
        <f>(G98*0.0129)*0.7</f>
        <v>71540.843219999995</v>
      </c>
    </row>
    <row r="99" spans="1:16" x14ac:dyDescent="0.3">
      <c r="A99" s="7" t="s">
        <v>59</v>
      </c>
      <c r="B99" s="48">
        <v>7.8</v>
      </c>
      <c r="C99" s="24">
        <f t="shared" si="8"/>
        <v>76.176547874999997</v>
      </c>
      <c r="D99" s="23">
        <v>7.8</v>
      </c>
      <c r="E99" s="23">
        <v>25.4</v>
      </c>
      <c r="G99" s="17">
        <v>7873545</v>
      </c>
      <c r="J99" s="33"/>
      <c r="K99" s="33"/>
      <c r="L99" s="33"/>
      <c r="M99" s="33"/>
      <c r="N99" s="33"/>
      <c r="O99" s="33"/>
      <c r="P99" s="21">
        <f t="shared" ref="P99:P105" si="9">(G99*0.0129)*0.75</f>
        <v>76176.547875000004</v>
      </c>
    </row>
    <row r="100" spans="1:16" x14ac:dyDescent="0.3">
      <c r="A100" s="7" t="s">
        <v>72</v>
      </c>
      <c r="B100" s="48">
        <v>7.4</v>
      </c>
      <c r="C100" s="24">
        <f t="shared" si="8"/>
        <v>71.766363600000005</v>
      </c>
      <c r="D100" s="23">
        <v>7.4</v>
      </c>
      <c r="E100" s="23">
        <v>25.4</v>
      </c>
      <c r="G100" s="17">
        <v>7417712</v>
      </c>
      <c r="J100" s="33"/>
      <c r="K100" s="33"/>
      <c r="L100" s="33"/>
      <c r="M100" s="33"/>
      <c r="N100" s="33"/>
      <c r="O100" s="33"/>
      <c r="P100" s="21">
        <f t="shared" si="9"/>
        <v>71766.363600000012</v>
      </c>
    </row>
    <row r="101" spans="1:16" x14ac:dyDescent="0.3">
      <c r="A101" s="7" t="s">
        <v>73</v>
      </c>
      <c r="B101" s="48">
        <v>6.7</v>
      </c>
      <c r="C101" s="73">
        <f t="shared" si="8"/>
        <v>65.482315650000004</v>
      </c>
      <c r="D101" s="23"/>
      <c r="E101" s="23"/>
      <c r="G101" s="17">
        <v>6768198</v>
      </c>
      <c r="J101" s="33"/>
      <c r="K101" s="33"/>
      <c r="L101" s="33"/>
      <c r="M101" s="33"/>
      <c r="N101" s="33"/>
      <c r="O101" s="33"/>
      <c r="P101" s="21">
        <f t="shared" si="9"/>
        <v>65482.315649999997</v>
      </c>
    </row>
    <row r="102" spans="1:16" x14ac:dyDescent="0.3">
      <c r="A102" s="7" t="s">
        <v>75</v>
      </c>
      <c r="B102" s="48">
        <v>5.3</v>
      </c>
      <c r="C102" s="73">
        <f t="shared" si="8"/>
        <v>51.972397199999989</v>
      </c>
      <c r="D102" s="23"/>
      <c r="E102" s="23"/>
      <c r="G102" s="17">
        <v>5371824</v>
      </c>
      <c r="J102" s="33"/>
      <c r="K102" s="33"/>
      <c r="L102" s="33"/>
      <c r="M102" s="33"/>
      <c r="N102" s="33"/>
      <c r="O102" s="33"/>
      <c r="P102" s="21">
        <f t="shared" si="9"/>
        <v>51972.397199999992</v>
      </c>
    </row>
    <row r="103" spans="1:16" x14ac:dyDescent="0.3">
      <c r="A103" s="7" t="s">
        <v>107</v>
      </c>
      <c r="B103" s="48">
        <v>4.0999999999999996</v>
      </c>
      <c r="C103" s="73">
        <f t="shared" si="8"/>
        <v>41.003840024999995</v>
      </c>
      <c r="D103" s="23"/>
      <c r="E103" s="23"/>
      <c r="G103" s="17">
        <v>4238123</v>
      </c>
      <c r="J103" s="33"/>
      <c r="K103" s="33"/>
      <c r="L103" s="33"/>
      <c r="M103" s="33"/>
      <c r="N103" s="33"/>
      <c r="O103" s="33"/>
      <c r="P103" s="21">
        <f t="shared" si="9"/>
        <v>41003.840024999998</v>
      </c>
    </row>
    <row r="104" spans="1:16" x14ac:dyDescent="0.3">
      <c r="A104" s="7" t="s">
        <v>113</v>
      </c>
      <c r="B104" s="48">
        <v>4.2</v>
      </c>
      <c r="C104" s="73">
        <f>P104/1000</f>
        <v>42.088784850000003</v>
      </c>
      <c r="D104" s="23"/>
      <c r="E104" s="23"/>
      <c r="G104" s="105">
        <v>4350262</v>
      </c>
      <c r="J104" s="70"/>
      <c r="K104" s="70"/>
      <c r="L104" s="70"/>
      <c r="M104" s="70"/>
      <c r="N104" s="70"/>
      <c r="O104" s="70"/>
      <c r="P104" s="21">
        <f t="shared" si="9"/>
        <v>42088.784850000004</v>
      </c>
    </row>
    <row r="105" spans="1:16" x14ac:dyDescent="0.3">
      <c r="A105" s="8" t="s">
        <v>115</v>
      </c>
      <c r="B105" s="49">
        <v>3.2</v>
      </c>
      <c r="C105" s="71">
        <f>P105/1000</f>
        <v>32.579430525000006</v>
      </c>
      <c r="D105" s="23"/>
      <c r="E105" s="23"/>
      <c r="G105" s="101">
        <v>3367383</v>
      </c>
      <c r="J105" s="107"/>
      <c r="K105" s="107"/>
      <c r="L105" s="107"/>
      <c r="M105" s="107"/>
      <c r="N105" s="107"/>
      <c r="O105" s="107"/>
      <c r="P105" s="22">
        <f t="shared" si="9"/>
        <v>32579.430525000003</v>
      </c>
    </row>
    <row r="107" spans="1:16" x14ac:dyDescent="0.3">
      <c r="A107" s="1" t="s">
        <v>62</v>
      </c>
      <c r="B107" s="19" t="s">
        <v>63</v>
      </c>
      <c r="C107" s="19" t="s">
        <v>64</v>
      </c>
      <c r="D107" s="20" t="s">
        <v>23</v>
      </c>
    </row>
    <row r="108" spans="1:16" x14ac:dyDescent="0.3">
      <c r="A108" s="7" t="s">
        <v>3</v>
      </c>
      <c r="B108" s="48">
        <v>369</v>
      </c>
      <c r="C108" s="48">
        <v>15</v>
      </c>
      <c r="D108" s="24">
        <f>SUM(B108:C108)</f>
        <v>384</v>
      </c>
    </row>
    <row r="109" spans="1:16" x14ac:dyDescent="0.3">
      <c r="A109" s="7" t="s">
        <v>4</v>
      </c>
      <c r="B109" s="48">
        <v>876</v>
      </c>
      <c r="C109" s="48">
        <v>21</v>
      </c>
      <c r="D109" s="24">
        <f>SUM(B109:C109)</f>
        <v>897</v>
      </c>
    </row>
    <row r="110" spans="1:16" x14ac:dyDescent="0.3">
      <c r="A110" s="7" t="s">
        <v>45</v>
      </c>
      <c r="B110" s="48">
        <v>511</v>
      </c>
      <c r="C110" s="48">
        <v>25</v>
      </c>
      <c r="D110" s="24">
        <f>SUM(B110:C110)</f>
        <v>536</v>
      </c>
    </row>
    <row r="111" spans="1:16" x14ac:dyDescent="0.3">
      <c r="A111" s="7" t="s">
        <v>47</v>
      </c>
      <c r="B111" s="48">
        <v>204</v>
      </c>
      <c r="C111" s="48">
        <v>24</v>
      </c>
      <c r="D111" s="24">
        <f>SUM(B111:C111)</f>
        <v>228</v>
      </c>
      <c r="I111" s="4">
        <f>1108000</f>
        <v>1108000</v>
      </c>
    </row>
    <row r="112" spans="1:16" x14ac:dyDescent="0.3">
      <c r="A112" s="7" t="s">
        <v>50</v>
      </c>
      <c r="B112" s="48">
        <v>210</v>
      </c>
      <c r="C112" s="48">
        <v>25</v>
      </c>
      <c r="D112" s="24">
        <f>SUM(B112:C112)</f>
        <v>235</v>
      </c>
      <c r="I112" s="4">
        <v>1142</v>
      </c>
    </row>
    <row r="113" spans="1:9" x14ac:dyDescent="0.3">
      <c r="A113" s="7" t="s">
        <v>59</v>
      </c>
      <c r="B113" s="48">
        <v>308</v>
      </c>
      <c r="C113" s="48">
        <v>17</v>
      </c>
      <c r="D113" s="24">
        <f t="shared" ref="D113:D119" si="10">SUM(B113:C113)</f>
        <v>325</v>
      </c>
      <c r="I113" s="74">
        <f>I112/I111</f>
        <v>1.0306859205776173E-3</v>
      </c>
    </row>
    <row r="114" spans="1:9" x14ac:dyDescent="0.3">
      <c r="A114" s="7" t="s">
        <v>72</v>
      </c>
      <c r="B114" s="48">
        <v>306</v>
      </c>
      <c r="C114" s="48">
        <v>7</v>
      </c>
      <c r="D114" s="24">
        <f t="shared" si="10"/>
        <v>313</v>
      </c>
    </row>
    <row r="115" spans="1:9" x14ac:dyDescent="0.3">
      <c r="A115" s="7" t="s">
        <v>73</v>
      </c>
      <c r="B115" s="48">
        <v>290.5</v>
      </c>
      <c r="C115" s="48">
        <v>6.8</v>
      </c>
      <c r="D115" s="24">
        <f t="shared" si="10"/>
        <v>297.3</v>
      </c>
    </row>
    <row r="116" spans="1:9" x14ac:dyDescent="0.3">
      <c r="A116" s="7" t="s">
        <v>75</v>
      </c>
      <c r="B116" s="48">
        <v>22</v>
      </c>
      <c r="C116" s="48">
        <v>1.9</v>
      </c>
      <c r="D116" s="24">
        <f t="shared" si="10"/>
        <v>23.9</v>
      </c>
    </row>
    <row r="117" spans="1:9" x14ac:dyDescent="0.3">
      <c r="A117" s="7" t="s">
        <v>107</v>
      </c>
      <c r="B117" s="48">
        <v>16</v>
      </c>
      <c r="C117" s="48">
        <v>1.8</v>
      </c>
      <c r="D117" s="24">
        <f t="shared" si="10"/>
        <v>17.8</v>
      </c>
      <c r="H117" s="33"/>
      <c r="I117" s="33"/>
    </row>
    <row r="118" spans="1:9" x14ac:dyDescent="0.3">
      <c r="A118" s="7" t="s">
        <v>113</v>
      </c>
      <c r="B118" s="48">
        <v>14</v>
      </c>
      <c r="C118" s="48">
        <v>1.5</v>
      </c>
      <c r="D118" s="24">
        <f t="shared" si="10"/>
        <v>15.5</v>
      </c>
      <c r="H118" s="33"/>
      <c r="I118" s="33"/>
    </row>
    <row r="119" spans="1:9" x14ac:dyDescent="0.3">
      <c r="A119" s="8" t="s">
        <v>115</v>
      </c>
      <c r="B119" s="49">
        <v>12</v>
      </c>
      <c r="C119" s="49">
        <v>1.2</v>
      </c>
      <c r="D119" s="25">
        <f t="shared" si="10"/>
        <v>13.2</v>
      </c>
      <c r="H119" s="33"/>
      <c r="I119" s="33"/>
    </row>
    <row r="120" spans="1:9" x14ac:dyDescent="0.3">
      <c r="D120" s="6"/>
    </row>
    <row r="121" spans="1:9" x14ac:dyDescent="0.3">
      <c r="A121" s="1" t="s">
        <v>65</v>
      </c>
      <c r="B121" s="19" t="s">
        <v>60</v>
      </c>
      <c r="C121" s="20" t="s">
        <v>66</v>
      </c>
      <c r="E121" s="30" t="s">
        <v>42</v>
      </c>
    </row>
    <row r="122" spans="1:9" x14ac:dyDescent="0.3">
      <c r="A122" s="7" t="s">
        <v>3</v>
      </c>
      <c r="B122" s="33">
        <v>1647</v>
      </c>
      <c r="C122" s="50">
        <f>E122/1000</f>
        <v>445.28300000000002</v>
      </c>
      <c r="E122" s="31">
        <v>445283</v>
      </c>
    </row>
    <row r="123" spans="1:9" x14ac:dyDescent="0.3">
      <c r="A123" s="7" t="s">
        <v>4</v>
      </c>
      <c r="B123" s="33">
        <v>1336</v>
      </c>
      <c r="C123" s="50">
        <f t="shared" ref="C123:C128" si="11">E123/1000</f>
        <v>374.65699999999998</v>
      </c>
      <c r="E123" s="31">
        <v>374657</v>
      </c>
    </row>
    <row r="124" spans="1:9" x14ac:dyDescent="0.3">
      <c r="A124" s="7" t="s">
        <v>45</v>
      </c>
      <c r="B124" s="33">
        <v>1268</v>
      </c>
      <c r="C124" s="50">
        <f t="shared" si="11"/>
        <v>381.80900000000003</v>
      </c>
      <c r="E124" s="31">
        <v>381809</v>
      </c>
    </row>
    <row r="125" spans="1:9" x14ac:dyDescent="0.3">
      <c r="A125" s="7" t="s">
        <v>47</v>
      </c>
      <c r="B125" s="33">
        <v>1080</v>
      </c>
      <c r="C125" s="50">
        <f t="shared" si="11"/>
        <v>328.99599999999998</v>
      </c>
      <c r="E125" s="31">
        <v>328996</v>
      </c>
    </row>
    <row r="126" spans="1:9" x14ac:dyDescent="0.3">
      <c r="A126" s="7" t="s">
        <v>50</v>
      </c>
      <c r="B126" s="33">
        <v>1028</v>
      </c>
      <c r="C126" s="50">
        <f t="shared" si="11"/>
        <v>361.565</v>
      </c>
      <c r="E126" s="31">
        <v>361565</v>
      </c>
    </row>
    <row r="127" spans="1:9" x14ac:dyDescent="0.3">
      <c r="A127" s="7" t="s">
        <v>59</v>
      </c>
      <c r="B127" s="33">
        <v>1184</v>
      </c>
      <c r="C127" s="50">
        <f t="shared" si="11"/>
        <v>397.45100000000002</v>
      </c>
      <c r="E127" s="31">
        <f>P7</f>
        <v>397451</v>
      </c>
    </row>
    <row r="128" spans="1:9" x14ac:dyDescent="0.3">
      <c r="A128" s="7" t="s">
        <v>72</v>
      </c>
      <c r="B128" s="33">
        <v>1170</v>
      </c>
      <c r="C128" s="50">
        <f t="shared" si="11"/>
        <v>449.75200000000001</v>
      </c>
      <c r="E128" s="32">
        <f>P8</f>
        <v>449752</v>
      </c>
    </row>
    <row r="129" spans="1:9" x14ac:dyDescent="0.3">
      <c r="A129" s="8" t="s">
        <v>73</v>
      </c>
      <c r="B129" s="37"/>
      <c r="C129" s="51"/>
      <c r="E129" s="70"/>
    </row>
    <row r="131" spans="1:9" x14ac:dyDescent="0.3">
      <c r="A131" s="1" t="s">
        <v>70</v>
      </c>
      <c r="B131" s="19" t="s">
        <v>69</v>
      </c>
      <c r="C131" s="19" t="s">
        <v>44</v>
      </c>
      <c r="D131" s="19" t="s">
        <v>10</v>
      </c>
      <c r="E131" s="19" t="s">
        <v>71</v>
      </c>
      <c r="H131" s="20" t="s">
        <v>42</v>
      </c>
      <c r="I131" s="108"/>
    </row>
    <row r="132" spans="1:9" x14ac:dyDescent="0.3">
      <c r="A132" s="7" t="s">
        <v>3</v>
      </c>
      <c r="B132" s="16">
        <f t="shared" ref="B132:B141" si="12">B30</f>
        <v>1401</v>
      </c>
      <c r="C132" s="36">
        <f t="shared" ref="C132:C141" si="13">B44</f>
        <v>906</v>
      </c>
      <c r="D132" s="86">
        <f t="shared" ref="D132:D143" si="14">C132/B132</f>
        <v>0.64668094218415417</v>
      </c>
      <c r="E132" s="86">
        <f>D144-D132</f>
        <v>0.35331905781584583</v>
      </c>
      <c r="H132" s="87">
        <f t="shared" ref="H132:H143" si="15">P2</f>
        <v>445283</v>
      </c>
      <c r="I132" s="70"/>
    </row>
    <row r="133" spans="1:9" x14ac:dyDescent="0.3">
      <c r="A133" s="7" t="s">
        <v>4</v>
      </c>
      <c r="B133" s="17">
        <f t="shared" si="12"/>
        <v>5407</v>
      </c>
      <c r="C133" s="33">
        <f t="shared" si="13"/>
        <v>903</v>
      </c>
      <c r="D133" s="56">
        <f t="shared" si="14"/>
        <v>0.16700573330867394</v>
      </c>
      <c r="E133" s="56">
        <f>D144-D133</f>
        <v>0.83299426669132604</v>
      </c>
      <c r="H133" s="54">
        <f t="shared" si="15"/>
        <v>374657</v>
      </c>
      <c r="I133" s="70"/>
    </row>
    <row r="134" spans="1:9" x14ac:dyDescent="0.3">
      <c r="A134" s="7" t="s">
        <v>45</v>
      </c>
      <c r="B134" s="17">
        <f t="shared" si="12"/>
        <v>10955</v>
      </c>
      <c r="C134" s="33">
        <f t="shared" si="13"/>
        <v>2484</v>
      </c>
      <c r="D134" s="56">
        <f t="shared" si="14"/>
        <v>0.22674577818347785</v>
      </c>
      <c r="E134" s="56">
        <f>D144-D134</f>
        <v>0.77325422181652215</v>
      </c>
      <c r="H134" s="54">
        <f t="shared" si="15"/>
        <v>381809</v>
      </c>
      <c r="I134" s="70"/>
    </row>
    <row r="135" spans="1:9" x14ac:dyDescent="0.3">
      <c r="A135" s="7" t="s">
        <v>47</v>
      </c>
      <c r="B135" s="17">
        <f t="shared" si="12"/>
        <v>4134</v>
      </c>
      <c r="C135" s="33">
        <f t="shared" si="13"/>
        <v>2249</v>
      </c>
      <c r="D135" s="56">
        <f t="shared" si="14"/>
        <v>0.54402515723270439</v>
      </c>
      <c r="E135" s="56">
        <f>D144-D135</f>
        <v>0.45597484276729561</v>
      </c>
      <c r="H135" s="54">
        <f t="shared" si="15"/>
        <v>328996</v>
      </c>
      <c r="I135" s="70"/>
    </row>
    <row r="136" spans="1:9" x14ac:dyDescent="0.3">
      <c r="A136" s="7" t="s">
        <v>50</v>
      </c>
      <c r="B136" s="17">
        <f t="shared" si="12"/>
        <v>4996</v>
      </c>
      <c r="C136" s="33">
        <f t="shared" si="13"/>
        <v>3419</v>
      </c>
      <c r="D136" s="57">
        <f t="shared" si="14"/>
        <v>0.68434747798238593</v>
      </c>
      <c r="E136" s="56">
        <f>D144-D136</f>
        <v>0.31565252201761407</v>
      </c>
      <c r="H136" s="54">
        <f t="shared" si="15"/>
        <v>361565</v>
      </c>
      <c r="I136" s="70"/>
    </row>
    <row r="137" spans="1:9" x14ac:dyDescent="0.3">
      <c r="A137" s="7" t="s">
        <v>59</v>
      </c>
      <c r="B137" s="17">
        <f t="shared" si="12"/>
        <v>8346</v>
      </c>
      <c r="C137" s="33">
        <f t="shared" si="13"/>
        <v>3842</v>
      </c>
      <c r="D137" s="57">
        <f t="shared" si="14"/>
        <v>0.46034028277018929</v>
      </c>
      <c r="E137" s="56">
        <f>D144-D137</f>
        <v>0.53965971722981076</v>
      </c>
      <c r="H137" s="54">
        <f t="shared" si="15"/>
        <v>397451</v>
      </c>
      <c r="I137" s="70"/>
    </row>
    <row r="138" spans="1:9" x14ac:dyDescent="0.3">
      <c r="A138" s="7" t="s">
        <v>72</v>
      </c>
      <c r="B138" s="17">
        <f t="shared" si="12"/>
        <v>13822</v>
      </c>
      <c r="C138" s="33">
        <f t="shared" si="13"/>
        <v>3284</v>
      </c>
      <c r="D138" s="56">
        <f t="shared" si="14"/>
        <v>0.23759224424829981</v>
      </c>
      <c r="E138" s="56">
        <f>D144-D138</f>
        <v>0.76240775575170017</v>
      </c>
      <c r="H138" s="54">
        <f t="shared" si="15"/>
        <v>449752</v>
      </c>
      <c r="I138" s="70"/>
    </row>
    <row r="139" spans="1:9" x14ac:dyDescent="0.3">
      <c r="A139" s="7" t="s">
        <v>73</v>
      </c>
      <c r="B139" s="17">
        <f t="shared" si="12"/>
        <v>9971</v>
      </c>
      <c r="C139" s="33">
        <f t="shared" si="13"/>
        <v>2760</v>
      </c>
      <c r="D139" s="56">
        <f t="shared" si="14"/>
        <v>0.27680272791094174</v>
      </c>
      <c r="E139" s="56">
        <f>D144-D139</f>
        <v>0.72319727208905826</v>
      </c>
      <c r="H139" s="54">
        <f t="shared" si="15"/>
        <v>377600</v>
      </c>
      <c r="I139" s="70"/>
    </row>
    <row r="140" spans="1:9" x14ac:dyDescent="0.3">
      <c r="A140" s="7" t="s">
        <v>75</v>
      </c>
      <c r="B140" s="17">
        <f t="shared" si="12"/>
        <v>7284</v>
      </c>
      <c r="C140" s="33">
        <f t="shared" si="13"/>
        <v>2267</v>
      </c>
      <c r="D140" s="56">
        <f t="shared" si="14"/>
        <v>0.31123009335529928</v>
      </c>
      <c r="E140" s="56">
        <f>D144-D140</f>
        <v>0.68876990664470072</v>
      </c>
      <c r="H140" s="54">
        <f t="shared" si="15"/>
        <v>301824</v>
      </c>
      <c r="I140" s="70"/>
    </row>
    <row r="141" spans="1:9" x14ac:dyDescent="0.3">
      <c r="A141" s="7" t="s">
        <v>107</v>
      </c>
      <c r="B141" s="17">
        <f t="shared" si="12"/>
        <v>7925</v>
      </c>
      <c r="C141" s="33">
        <f t="shared" si="13"/>
        <v>2065</v>
      </c>
      <c r="D141" s="56">
        <f t="shared" si="14"/>
        <v>0.26056782334384859</v>
      </c>
      <c r="E141" s="56">
        <f>D144-D141</f>
        <v>0.73943217665615135</v>
      </c>
      <c r="H141" s="54">
        <f t="shared" si="15"/>
        <v>291663</v>
      </c>
      <c r="I141" s="70"/>
    </row>
    <row r="142" spans="1:9" x14ac:dyDescent="0.3">
      <c r="A142" s="7" t="s">
        <v>113</v>
      </c>
      <c r="B142" s="17">
        <v>9266</v>
      </c>
      <c r="C142" s="33">
        <v>1471</v>
      </c>
      <c r="D142" s="56">
        <f t="shared" si="14"/>
        <v>0.15875242823224692</v>
      </c>
      <c r="E142" s="56">
        <f>D144-D142</f>
        <v>0.84124757176775311</v>
      </c>
      <c r="H142" s="54">
        <f t="shared" si="15"/>
        <v>345993</v>
      </c>
      <c r="I142" s="70"/>
    </row>
    <row r="143" spans="1:9" x14ac:dyDescent="0.3">
      <c r="A143" s="8" t="s">
        <v>115</v>
      </c>
      <c r="B143" s="18">
        <v>7871</v>
      </c>
      <c r="C143" s="37">
        <v>1560</v>
      </c>
      <c r="D143" s="58">
        <f t="shared" si="14"/>
        <v>0.1981959090331597</v>
      </c>
      <c r="E143" s="58">
        <f>D144-D143</f>
        <v>0.80180409096684024</v>
      </c>
      <c r="H143" s="55">
        <f t="shared" si="15"/>
        <v>378752</v>
      </c>
      <c r="I143" s="70"/>
    </row>
    <row r="144" spans="1:9" x14ac:dyDescent="0.3">
      <c r="D144" s="59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B1:AE45"/>
  <sheetViews>
    <sheetView showGridLines="0" topLeftCell="O14" zoomScale="90" zoomScaleNormal="90" workbookViewId="0">
      <selection activeCell="Z23" sqref="Z23"/>
    </sheetView>
  </sheetViews>
  <sheetFormatPr defaultRowHeight="14.4" x14ac:dyDescent="0.3"/>
  <cols>
    <col min="1" max="1" width="1.6640625" customWidth="1"/>
    <col min="2" max="2" width="14.44140625" customWidth="1"/>
    <col min="3" max="12" width="14.5546875" bestFit="1" customWidth="1"/>
    <col min="13" max="14" width="13.33203125" bestFit="1" customWidth="1"/>
    <col min="15" max="26" width="13.33203125" customWidth="1"/>
    <col min="27" max="27" width="16.109375" bestFit="1" customWidth="1"/>
    <col min="28" max="28" width="13.88671875" bestFit="1" customWidth="1"/>
    <col min="29" max="29" width="14.5546875" bestFit="1" customWidth="1"/>
    <col min="31" max="31" width="14.5546875" bestFit="1" customWidth="1"/>
  </cols>
  <sheetData>
    <row r="1" spans="2:31" ht="15" hidden="1" thickBot="1" x14ac:dyDescent="0.35">
      <c r="B1" s="90" t="s">
        <v>90</v>
      </c>
      <c r="C1" s="89" t="s">
        <v>14</v>
      </c>
      <c r="D1" s="89" t="s">
        <v>15</v>
      </c>
      <c r="E1" s="89" t="s">
        <v>103</v>
      </c>
      <c r="F1" s="89" t="s">
        <v>102</v>
      </c>
      <c r="G1" s="89" t="s">
        <v>101</v>
      </c>
      <c r="H1" s="89" t="s">
        <v>100</v>
      </c>
      <c r="I1" s="89" t="s">
        <v>99</v>
      </c>
      <c r="J1" s="89" t="s">
        <v>98</v>
      </c>
      <c r="K1" s="89" t="s">
        <v>97</v>
      </c>
      <c r="L1" s="89" t="s">
        <v>96</v>
      </c>
      <c r="M1" s="89" t="s">
        <v>95</v>
      </c>
      <c r="N1" s="89" t="s">
        <v>94</v>
      </c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 t="s">
        <v>84</v>
      </c>
    </row>
    <row r="2" spans="2:31" ht="15" hidden="1" thickTop="1" x14ac:dyDescent="0.3">
      <c r="B2" s="79" t="s">
        <v>93</v>
      </c>
      <c r="C2" s="96">
        <v>215392.15655999997</v>
      </c>
      <c r="D2" s="96">
        <v>203665.58184</v>
      </c>
      <c r="E2" s="96">
        <v>145491.59</v>
      </c>
      <c r="F2" s="92">
        <v>138217.0105</v>
      </c>
      <c r="G2" s="92">
        <v>131306.15997500002</v>
      </c>
      <c r="H2" s="92">
        <v>124740.85197625002</v>
      </c>
      <c r="I2" s="92">
        <v>118503.80937743752</v>
      </c>
      <c r="J2" s="92">
        <v>112578.61890856564</v>
      </c>
      <c r="K2" s="92">
        <v>106949.68796313736</v>
      </c>
      <c r="L2" s="92">
        <v>101602.20356498049</v>
      </c>
      <c r="M2" s="92">
        <v>96522.09338673146</v>
      </c>
      <c r="N2" s="92">
        <v>91695.988717394881</v>
      </c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4">
        <f>SUM(C2:N2)</f>
        <v>1586665.7527694977</v>
      </c>
    </row>
    <row r="3" spans="2:31" hidden="1" x14ac:dyDescent="0.3">
      <c r="B3" s="79" t="s">
        <v>83</v>
      </c>
      <c r="C3" s="92">
        <v>215392.15655999997</v>
      </c>
      <c r="D3" s="92">
        <v>203665.58184</v>
      </c>
      <c r="E3" s="92">
        <v>145491.59</v>
      </c>
      <c r="F3" s="91">
        <v>90039.258749999994</v>
      </c>
      <c r="G3" s="91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</row>
    <row r="4" spans="2:31" hidden="1" x14ac:dyDescent="0.3">
      <c r="B4" s="79"/>
      <c r="C4" s="92"/>
      <c r="D4" s="92"/>
      <c r="E4" s="92"/>
      <c r="F4" s="91"/>
      <c r="G4" s="91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</row>
    <row r="5" spans="2:31" hidden="1" x14ac:dyDescent="0.3">
      <c r="B5" s="95" t="s">
        <v>92</v>
      </c>
      <c r="C5" s="93">
        <v>215392.15655999997</v>
      </c>
      <c r="D5" s="93">
        <v>203665.58184</v>
      </c>
      <c r="E5" s="92">
        <v>145491.59</v>
      </c>
      <c r="F5" s="92">
        <v>142791.59</v>
      </c>
      <c r="G5" s="92">
        <f>F6-F9</f>
        <v>87339.258749999994</v>
      </c>
      <c r="H5" s="92">
        <f t="shared" ref="H5:N5" si="0">G5-H9</f>
        <v>84719.080987499998</v>
      </c>
      <c r="I5" s="92">
        <f t="shared" si="0"/>
        <v>82177.508557875</v>
      </c>
      <c r="J5" s="92">
        <f t="shared" si="0"/>
        <v>79712.18330113875</v>
      </c>
      <c r="K5" s="92">
        <f t="shared" si="0"/>
        <v>77320.81780210459</v>
      </c>
      <c r="L5" s="92">
        <f t="shared" si="0"/>
        <v>75001.193268041447</v>
      </c>
      <c r="M5" s="92">
        <f t="shared" si="0"/>
        <v>72751.157470000209</v>
      </c>
      <c r="N5" s="92">
        <f t="shared" si="0"/>
        <v>70568.622745900197</v>
      </c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4">
        <f>SUM(C5:N5)</f>
        <v>1336930.7412825602</v>
      </c>
    </row>
    <row r="6" spans="2:31" hidden="1" x14ac:dyDescent="0.3">
      <c r="B6" s="79" t="s">
        <v>83</v>
      </c>
      <c r="C6" s="93">
        <v>215392.15655999997</v>
      </c>
      <c r="D6" s="93">
        <v>203665.58184</v>
      </c>
      <c r="E6" s="92">
        <v>145491.59</v>
      </c>
      <c r="F6" s="91">
        <v>90039.258749999994</v>
      </c>
      <c r="G6" s="91">
        <v>71540.843219999995</v>
      </c>
      <c r="H6" s="91">
        <v>71098.11</v>
      </c>
      <c r="I6" s="91">
        <v>71766.363600000012</v>
      </c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</row>
    <row r="7" spans="2:31" ht="14.25" hidden="1" customHeight="1" x14ac:dyDescent="0.3">
      <c r="E7" s="5">
        <v>0.03</v>
      </c>
    </row>
    <row r="8" spans="2:31" hidden="1" x14ac:dyDescent="0.3">
      <c r="AA8" s="6" t="s">
        <v>23</v>
      </c>
    </row>
    <row r="9" spans="2:31" hidden="1" x14ac:dyDescent="0.3">
      <c r="B9" t="s">
        <v>91</v>
      </c>
      <c r="F9" s="23">
        <v>2700</v>
      </c>
      <c r="G9" s="23">
        <f>F5*E7</f>
        <v>4283.7476999999999</v>
      </c>
      <c r="H9" s="23">
        <f>E7*G5</f>
        <v>2620.1777624999995</v>
      </c>
      <c r="I9" s="23">
        <f>H5*E7</f>
        <v>2541.572429625</v>
      </c>
      <c r="J9" s="23">
        <f>I5*E7</f>
        <v>2465.3252567362501</v>
      </c>
      <c r="K9" s="23">
        <f>E7*J5</f>
        <v>2391.3654990341624</v>
      </c>
      <c r="L9" s="23">
        <f>E7*K5</f>
        <v>2319.6245340631376</v>
      </c>
      <c r="M9" s="23">
        <f>E7*L5</f>
        <v>2250.0357980412432</v>
      </c>
      <c r="N9" s="23">
        <f>E7*M5</f>
        <v>2182.5347241000063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>
        <f>SUM(F9:N9)</f>
        <v>23754.383704099804</v>
      </c>
    </row>
    <row r="10" spans="2:31" hidden="1" x14ac:dyDescent="0.3"/>
    <row r="14" spans="2:31" ht="15" thickBot="1" x14ac:dyDescent="0.35">
      <c r="B14" s="90" t="s">
        <v>90</v>
      </c>
      <c r="C14" s="89" t="s">
        <v>30</v>
      </c>
      <c r="D14" s="89" t="s">
        <v>31</v>
      </c>
      <c r="E14" s="89" t="s">
        <v>46</v>
      </c>
      <c r="F14" s="89" t="s">
        <v>48</v>
      </c>
      <c r="G14" s="89" t="s">
        <v>89</v>
      </c>
      <c r="H14" s="89" t="s">
        <v>61</v>
      </c>
      <c r="I14" s="89" t="s">
        <v>88</v>
      </c>
      <c r="J14" s="89" t="s">
        <v>76</v>
      </c>
      <c r="K14" s="89" t="s">
        <v>77</v>
      </c>
      <c r="L14" s="89" t="s">
        <v>87</v>
      </c>
      <c r="M14" s="89" t="s">
        <v>86</v>
      </c>
      <c r="N14" s="89" t="s">
        <v>85</v>
      </c>
      <c r="O14" s="111" t="s">
        <v>124</v>
      </c>
      <c r="P14" s="111" t="s">
        <v>125</v>
      </c>
      <c r="Q14" s="111" t="s">
        <v>127</v>
      </c>
      <c r="R14" s="111" t="s">
        <v>129</v>
      </c>
      <c r="S14" s="111" t="s">
        <v>131</v>
      </c>
      <c r="T14" s="111" t="s">
        <v>135</v>
      </c>
      <c r="U14" s="111" t="s">
        <v>144</v>
      </c>
      <c r="V14" s="111" t="s">
        <v>146</v>
      </c>
      <c r="W14" s="111" t="s">
        <v>155</v>
      </c>
      <c r="X14" s="111" t="s">
        <v>157</v>
      </c>
      <c r="Y14" s="89" t="s">
        <v>160</v>
      </c>
      <c r="Z14" s="111" t="s">
        <v>162</v>
      </c>
      <c r="AA14" s="89" t="s">
        <v>84</v>
      </c>
    </row>
    <row r="15" spans="2:31" ht="15" thickTop="1" x14ac:dyDescent="0.3">
      <c r="B15" s="79" t="s">
        <v>153</v>
      </c>
      <c r="C15" s="92">
        <v>215392.15655999997</v>
      </c>
      <c r="D15" s="103">
        <v>203665.58184</v>
      </c>
      <c r="E15" s="103">
        <v>145491.59</v>
      </c>
      <c r="F15" s="103">
        <v>142791.59</v>
      </c>
      <c r="G15" s="103">
        <v>87339.258749999994</v>
      </c>
      <c r="H15" s="103">
        <v>84719.080987499998</v>
      </c>
      <c r="I15" s="103">
        <v>82177.508557875</v>
      </c>
      <c r="J15" s="103">
        <v>79712.18330113875</v>
      </c>
      <c r="K15" s="103">
        <v>77320.81780210459</v>
      </c>
      <c r="L15" s="103">
        <v>75001.193268041447</v>
      </c>
      <c r="M15" s="103">
        <v>72751.157470000209</v>
      </c>
      <c r="N15" s="103">
        <v>70568.622745900197</v>
      </c>
      <c r="O15" s="103">
        <v>77923.218240000002</v>
      </c>
      <c r="P15" s="103">
        <v>84611.663639999999</v>
      </c>
      <c r="Q15" s="103">
        <v>65863.89936000001</v>
      </c>
      <c r="R15" s="103">
        <v>62528.1</v>
      </c>
      <c r="S15" s="103">
        <v>46761.83</v>
      </c>
      <c r="T15" s="103">
        <v>45302.370120000007</v>
      </c>
      <c r="U15" s="103">
        <v>50337.24</v>
      </c>
      <c r="V15" s="103">
        <v>67319.343000000008</v>
      </c>
      <c r="W15" s="103">
        <v>39197.515140000003</v>
      </c>
      <c r="X15" s="103">
        <v>46060.698600000003</v>
      </c>
      <c r="Y15" s="92">
        <v>43348.816979999996</v>
      </c>
      <c r="Z15" s="92">
        <v>51145.316460000002</v>
      </c>
      <c r="AA15" s="92">
        <f>SUM(C15:X15)</f>
        <v>1922836.6193825605</v>
      </c>
      <c r="AC15" s="88">
        <f>AA15-AA16</f>
        <v>393058.39516256051</v>
      </c>
    </row>
    <row r="16" spans="2:31" x14ac:dyDescent="0.3">
      <c r="B16" s="79" t="s">
        <v>83</v>
      </c>
      <c r="C16" s="92">
        <v>215392.15655999997</v>
      </c>
      <c r="D16" s="92">
        <v>203665.58184</v>
      </c>
      <c r="E16" s="92">
        <v>145491.59</v>
      </c>
      <c r="F16" s="92">
        <v>90039.258749999994</v>
      </c>
      <c r="G16" s="92">
        <v>71540.843219999995</v>
      </c>
      <c r="H16" s="92">
        <v>76176.547875000004</v>
      </c>
      <c r="I16" s="92">
        <v>71766.363600000012</v>
      </c>
      <c r="J16" s="92">
        <v>65482.315649999997</v>
      </c>
      <c r="K16" s="92">
        <v>51972.397199999992</v>
      </c>
      <c r="L16" s="92">
        <v>41003.839999999997</v>
      </c>
      <c r="M16" s="92">
        <v>42088</v>
      </c>
      <c r="N16" s="92">
        <v>32579.430525000003</v>
      </c>
      <c r="O16" s="92">
        <v>44277.440000000002</v>
      </c>
      <c r="P16" s="92">
        <v>37175.67</v>
      </c>
      <c r="Q16" s="92">
        <v>49951.593000000001</v>
      </c>
      <c r="R16" s="92">
        <v>80650.12</v>
      </c>
      <c r="S16" s="92">
        <v>45702.63</v>
      </c>
      <c r="T16" s="92">
        <v>40623.822</v>
      </c>
      <c r="U16" s="92">
        <v>49085.38</v>
      </c>
      <c r="V16" s="92">
        <v>36007.389000000003</v>
      </c>
      <c r="W16" s="92">
        <v>21842.081999999999</v>
      </c>
      <c r="X16" s="92">
        <v>17263.773000000001</v>
      </c>
      <c r="Y16" s="92">
        <v>23358.523499999999</v>
      </c>
      <c r="Z16" s="92">
        <v>30005.882999999998</v>
      </c>
      <c r="AA16" s="92">
        <f>SUM(C16:X16)</f>
        <v>1529778.22422</v>
      </c>
      <c r="AB16" s="88"/>
      <c r="AC16" s="88"/>
      <c r="AE16" s="88">
        <v>161080.06637165963</v>
      </c>
    </row>
    <row r="19" spans="2:27" ht="15" thickBot="1" x14ac:dyDescent="0.35">
      <c r="B19" s="90" t="s">
        <v>90</v>
      </c>
      <c r="C19" s="89" t="s">
        <v>30</v>
      </c>
      <c r="D19" s="89" t="s">
        <v>31</v>
      </c>
      <c r="E19" s="89" t="s">
        <v>46</v>
      </c>
      <c r="F19" s="89" t="s">
        <v>48</v>
      </c>
      <c r="G19" s="89" t="s">
        <v>89</v>
      </c>
      <c r="H19" s="89" t="s">
        <v>61</v>
      </c>
      <c r="I19" s="89" t="s">
        <v>88</v>
      </c>
      <c r="J19" s="89" t="s">
        <v>76</v>
      </c>
      <c r="K19" s="89" t="s">
        <v>77</v>
      </c>
      <c r="L19" s="89" t="s">
        <v>87</v>
      </c>
      <c r="M19" s="89" t="s">
        <v>86</v>
      </c>
      <c r="N19" s="89" t="s">
        <v>85</v>
      </c>
      <c r="O19" s="111" t="s">
        <v>124</v>
      </c>
      <c r="P19" s="111" t="s">
        <v>125</v>
      </c>
      <c r="Q19" s="111" t="s">
        <v>127</v>
      </c>
      <c r="R19" s="111" t="s">
        <v>129</v>
      </c>
      <c r="S19" s="111" t="s">
        <v>132</v>
      </c>
      <c r="T19" s="111" t="s">
        <v>135</v>
      </c>
      <c r="U19" s="111" t="s">
        <v>144</v>
      </c>
      <c r="V19" s="111" t="s">
        <v>146</v>
      </c>
      <c r="W19" s="111" t="s">
        <v>155</v>
      </c>
      <c r="X19" s="111" t="s">
        <v>157</v>
      </c>
      <c r="Y19" s="89" t="s">
        <v>160</v>
      </c>
      <c r="Z19" s="111" t="s">
        <v>162</v>
      </c>
      <c r="AA19" s="89" t="s">
        <v>84</v>
      </c>
    </row>
    <row r="20" spans="2:27" ht="15" thickTop="1" x14ac:dyDescent="0.3">
      <c r="B20" t="s">
        <v>153</v>
      </c>
      <c r="C20" s="88">
        <v>215.39</v>
      </c>
      <c r="D20" s="88">
        <f t="shared" ref="D20:AA20" si="1">D15/1000</f>
        <v>203.66558183999999</v>
      </c>
      <c r="E20" s="88">
        <f t="shared" si="1"/>
        <v>145.49159</v>
      </c>
      <c r="F20" s="88">
        <f t="shared" si="1"/>
        <v>142.79158999999999</v>
      </c>
      <c r="G20" s="88">
        <f t="shared" si="1"/>
        <v>87.339258749999999</v>
      </c>
      <c r="H20" s="88">
        <f t="shared" si="1"/>
        <v>84.719080987499993</v>
      </c>
      <c r="I20" s="88">
        <f t="shared" si="1"/>
        <v>82.177508557875001</v>
      </c>
      <c r="J20" s="88">
        <f t="shared" si="1"/>
        <v>79.712183301138751</v>
      </c>
      <c r="K20" s="88">
        <f t="shared" si="1"/>
        <v>77.320817802104585</v>
      </c>
      <c r="L20" s="88">
        <f t="shared" si="1"/>
        <v>75.001193268041447</v>
      </c>
      <c r="M20" s="88">
        <f t="shared" si="1"/>
        <v>72.751157470000209</v>
      </c>
      <c r="N20" s="88">
        <f t="shared" si="1"/>
        <v>70.5686227459002</v>
      </c>
      <c r="O20" s="88">
        <f t="shared" si="1"/>
        <v>77.923218239999997</v>
      </c>
      <c r="P20" s="88">
        <f t="shared" si="1"/>
        <v>84.611663640000003</v>
      </c>
      <c r="Q20" s="88">
        <f t="shared" si="1"/>
        <v>65.863899360000005</v>
      </c>
      <c r="R20" s="88">
        <f t="shared" si="1"/>
        <v>62.528100000000002</v>
      </c>
      <c r="S20" s="88">
        <f t="shared" ref="S20:Z20" si="2">S15/1000</f>
        <v>46.761830000000003</v>
      </c>
      <c r="T20" s="88">
        <f t="shared" si="2"/>
        <v>45.302370120000006</v>
      </c>
      <c r="U20" s="88">
        <f t="shared" si="2"/>
        <v>50.337240000000001</v>
      </c>
      <c r="V20" s="88">
        <f t="shared" si="2"/>
        <v>67.319343000000003</v>
      </c>
      <c r="W20" s="88">
        <f t="shared" si="2"/>
        <v>39.19751514</v>
      </c>
      <c r="X20" s="88">
        <f t="shared" si="2"/>
        <v>46.060698600000002</v>
      </c>
      <c r="Y20" s="88">
        <f t="shared" si="2"/>
        <v>43.348816979999995</v>
      </c>
      <c r="Z20" s="88">
        <f t="shared" si="2"/>
        <v>51.145316460000004</v>
      </c>
      <c r="AA20" s="115">
        <f t="shared" si="1"/>
        <v>1922.8366193825605</v>
      </c>
    </row>
    <row r="21" spans="2:27" x14ac:dyDescent="0.3">
      <c r="B21" t="s">
        <v>83</v>
      </c>
      <c r="C21" s="88">
        <f t="shared" ref="C21:AA21" si="3">C16/1000</f>
        <v>215.39215655999996</v>
      </c>
      <c r="D21" s="88">
        <f t="shared" si="3"/>
        <v>203.66558183999999</v>
      </c>
      <c r="E21" s="88">
        <f t="shared" si="3"/>
        <v>145.49159</v>
      </c>
      <c r="F21" s="88">
        <f t="shared" si="3"/>
        <v>90.039258749999988</v>
      </c>
      <c r="G21" s="88">
        <f t="shared" si="3"/>
        <v>71.540843219999999</v>
      </c>
      <c r="H21" s="88">
        <f t="shared" si="3"/>
        <v>76.176547874999997</v>
      </c>
      <c r="I21" s="88">
        <f t="shared" si="3"/>
        <v>71.766363600000005</v>
      </c>
      <c r="J21" s="88">
        <f t="shared" si="3"/>
        <v>65.482315650000004</v>
      </c>
      <c r="K21" s="88">
        <f t="shared" si="3"/>
        <v>51.972397199999989</v>
      </c>
      <c r="L21" s="88">
        <f t="shared" si="3"/>
        <v>41.003839999999997</v>
      </c>
      <c r="M21" s="88">
        <f t="shared" si="3"/>
        <v>42.088000000000001</v>
      </c>
      <c r="N21" s="88">
        <f t="shared" si="3"/>
        <v>32.579430525000006</v>
      </c>
      <c r="O21" s="88">
        <f t="shared" si="3"/>
        <v>44.277440000000006</v>
      </c>
      <c r="P21" s="88">
        <f t="shared" si="3"/>
        <v>37.175669999999997</v>
      </c>
      <c r="Q21" s="88">
        <f t="shared" si="3"/>
        <v>49.951593000000003</v>
      </c>
      <c r="R21" s="88">
        <f t="shared" si="3"/>
        <v>80.650120000000001</v>
      </c>
      <c r="S21" s="88">
        <f t="shared" ref="S21:Z21" si="4">S16/1000</f>
        <v>45.702629999999999</v>
      </c>
      <c r="T21" s="88">
        <f t="shared" si="4"/>
        <v>40.623821999999997</v>
      </c>
      <c r="U21" s="88">
        <f t="shared" si="4"/>
        <v>49.085380000000001</v>
      </c>
      <c r="V21" s="88">
        <f t="shared" si="4"/>
        <v>36.007389000000003</v>
      </c>
      <c r="W21" s="88">
        <f t="shared" si="4"/>
        <v>21.842081999999998</v>
      </c>
      <c r="X21" s="88">
        <f t="shared" si="4"/>
        <v>17.263773</v>
      </c>
      <c r="Y21" s="88">
        <f t="shared" si="4"/>
        <v>23.3585235</v>
      </c>
      <c r="Z21" s="88">
        <f t="shared" si="4"/>
        <v>30.005882999999997</v>
      </c>
      <c r="AA21" s="116">
        <f t="shared" si="3"/>
        <v>1529.7782242200001</v>
      </c>
    </row>
    <row r="22" spans="2:27" x14ac:dyDescent="0.3">
      <c r="G22" s="88">
        <f t="shared" ref="G22:N22" si="5">G20-G21</f>
        <v>15.79841553</v>
      </c>
      <c r="H22" s="88">
        <f t="shared" si="5"/>
        <v>8.5425331124999957</v>
      </c>
      <c r="I22" s="88">
        <f t="shared" si="5"/>
        <v>10.411144957874995</v>
      </c>
      <c r="J22" s="88">
        <f t="shared" si="5"/>
        <v>14.229867651138747</v>
      </c>
      <c r="K22" s="88">
        <f t="shared" si="5"/>
        <v>25.348420602104596</v>
      </c>
      <c r="L22" s="88">
        <f t="shared" si="5"/>
        <v>33.997353268041451</v>
      </c>
      <c r="M22" s="88">
        <f t="shared" si="5"/>
        <v>30.663157470000208</v>
      </c>
      <c r="N22" s="88">
        <f t="shared" si="5"/>
        <v>37.989192220900193</v>
      </c>
      <c r="O22" s="88">
        <f t="shared" ref="O22:T22" si="6">O20-O21</f>
        <v>33.645778239999991</v>
      </c>
      <c r="P22" s="88">
        <f t="shared" si="6"/>
        <v>47.435993640000007</v>
      </c>
      <c r="Q22" s="88">
        <f t="shared" si="6"/>
        <v>15.912306360000002</v>
      </c>
      <c r="R22" s="88">
        <f t="shared" si="6"/>
        <v>-18.122019999999999</v>
      </c>
      <c r="S22" s="88">
        <f t="shared" si="6"/>
        <v>1.0592000000000041</v>
      </c>
      <c r="T22" s="88">
        <f t="shared" si="6"/>
        <v>4.6785481200000092</v>
      </c>
      <c r="U22" s="88">
        <f t="shared" ref="U22" si="7">U20-U21</f>
        <v>1.2518600000000006</v>
      </c>
      <c r="V22" s="88">
        <f>V20-V21</f>
        <v>31.311954</v>
      </c>
      <c r="W22" s="88">
        <f>W20-W21</f>
        <v>17.355433140000002</v>
      </c>
      <c r="X22" s="88">
        <f>X20-X21</f>
        <v>28.796925600000002</v>
      </c>
      <c r="Y22" s="88">
        <f>Y20-Y21</f>
        <v>19.990293479999995</v>
      </c>
      <c r="Z22" s="88">
        <f>Z20-Z21</f>
        <v>21.139433460000006</v>
      </c>
      <c r="AA22" s="117"/>
    </row>
    <row r="24" spans="2:27" x14ac:dyDescent="0.3">
      <c r="AA24" s="5">
        <f>L22/L20</f>
        <v>0.45329083160771483</v>
      </c>
    </row>
    <row r="26" spans="2:27" x14ac:dyDescent="0.3">
      <c r="C26">
        <v>6600</v>
      </c>
    </row>
    <row r="27" spans="2:27" x14ac:dyDescent="0.3">
      <c r="C27">
        <f>C26*0.0123</f>
        <v>81.180000000000007</v>
      </c>
    </row>
    <row r="28" spans="2:27" x14ac:dyDescent="0.3"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32" spans="2:27" x14ac:dyDescent="0.3"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4" spans="5:26" x14ac:dyDescent="0.3"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44" spans="5:26" x14ac:dyDescent="0.3">
      <c r="E44" t="s">
        <v>83</v>
      </c>
      <c r="F44" s="88">
        <f>SUM(C20:G20)</f>
        <v>794.67802058999996</v>
      </c>
      <c r="G44" s="88">
        <f>F44-F45</f>
        <v>68.548590220000051</v>
      </c>
    </row>
    <row r="45" spans="5:26" x14ac:dyDescent="0.3">
      <c r="E45" t="s">
        <v>82</v>
      </c>
      <c r="F45" s="88">
        <f>C21+D21+E21+F21+G21</f>
        <v>726.12943036999991</v>
      </c>
      <c r="G45" s="26">
        <f>G44/F44</f>
        <v>8.6259577393504483E-2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5"/>
  <sheetViews>
    <sheetView topLeftCell="M1" zoomScaleNormal="100" workbookViewId="0">
      <selection activeCell="E15" sqref="E15"/>
    </sheetView>
  </sheetViews>
  <sheetFormatPr defaultRowHeight="14.4" x14ac:dyDescent="0.3"/>
  <cols>
    <col min="1" max="1" width="17.88671875" customWidth="1"/>
    <col min="2" max="2" width="11.5546875" hidden="1" customWidth="1"/>
    <col min="3" max="3" width="14.33203125" hidden="1" customWidth="1"/>
    <col min="4" max="4" width="16" customWidth="1"/>
    <col min="5" max="5" width="12.109375" customWidth="1"/>
    <col min="8" max="8" width="21.109375" bestFit="1" customWidth="1"/>
    <col min="9" max="22" width="14.33203125" bestFit="1" customWidth="1"/>
    <col min="23" max="23" width="14.33203125" customWidth="1"/>
    <col min="24" max="26" width="14.33203125" bestFit="1" customWidth="1"/>
  </cols>
  <sheetData>
    <row r="1" spans="1:26" x14ac:dyDescent="0.3">
      <c r="A1" s="114" t="s">
        <v>6</v>
      </c>
      <c r="B1" s="114" t="s">
        <v>7</v>
      </c>
      <c r="C1" s="114" t="s">
        <v>8</v>
      </c>
      <c r="D1" s="114" t="s">
        <v>58</v>
      </c>
      <c r="E1" s="114" t="s">
        <v>57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3">
      <c r="A2" s="113" t="s">
        <v>3</v>
      </c>
      <c r="B2" s="33">
        <v>28244367</v>
      </c>
      <c r="C2" s="33">
        <v>1928840448</v>
      </c>
      <c r="D2" s="43">
        <v>4.5999999999999999E-3</v>
      </c>
      <c r="E2" s="43">
        <v>1.5100000000000001E-2</v>
      </c>
      <c r="H2" s="6"/>
      <c r="I2" s="47"/>
      <c r="J2" s="47"/>
      <c r="K2" s="47"/>
      <c r="L2" s="47"/>
      <c r="M2" s="47"/>
      <c r="N2" s="47"/>
      <c r="O2" s="47"/>
      <c r="P2" s="47"/>
      <c r="Q2" s="47"/>
      <c r="R2" s="46"/>
      <c r="S2" s="46"/>
      <c r="T2" s="46"/>
      <c r="U2" s="46"/>
      <c r="V2" s="46"/>
      <c r="W2" s="46"/>
      <c r="X2" s="46"/>
      <c r="Y2" s="46"/>
      <c r="Z2" s="46"/>
    </row>
    <row r="3" spans="1:26" x14ac:dyDescent="0.3">
      <c r="A3" s="113" t="s">
        <v>4</v>
      </c>
      <c r="B3" s="33">
        <v>17521377</v>
      </c>
      <c r="C3" s="33">
        <v>1508183007</v>
      </c>
      <c r="D3" s="43">
        <v>4.3E-3</v>
      </c>
      <c r="E3" s="43">
        <v>1.24E-2</v>
      </c>
      <c r="H3" s="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26" x14ac:dyDescent="0.3">
      <c r="A4" s="113" t="s">
        <v>45</v>
      </c>
      <c r="B4" s="33">
        <v>7930166</v>
      </c>
      <c r="C4" s="33">
        <v>1664388966</v>
      </c>
      <c r="D4" s="43">
        <v>1.2999999999999999E-3</v>
      </c>
      <c r="E4" s="43">
        <v>5.4999999999999997E-3</v>
      </c>
      <c r="H4" s="6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x14ac:dyDescent="0.3">
      <c r="A5" s="113" t="s">
        <v>47</v>
      </c>
      <c r="B5" s="33">
        <v>2849959</v>
      </c>
      <c r="C5" s="33">
        <v>1320002826</v>
      </c>
      <c r="D5" s="43">
        <v>6.9999999999999999E-4</v>
      </c>
      <c r="E5" s="43">
        <v>3.3999999999999998E-3</v>
      </c>
    </row>
    <row r="6" spans="1:26" x14ac:dyDescent="0.3">
      <c r="A6" s="113" t="s">
        <v>50</v>
      </c>
      <c r="B6" s="33">
        <v>1171916</v>
      </c>
      <c r="C6" s="33">
        <v>1509773532</v>
      </c>
      <c r="D6" s="43">
        <v>8.0000000000000004E-4</v>
      </c>
      <c r="E6" s="43">
        <v>2.8999999999999998E-3</v>
      </c>
    </row>
    <row r="7" spans="1:26" x14ac:dyDescent="0.3">
      <c r="A7" s="113" t="s">
        <v>59</v>
      </c>
      <c r="B7" s="33">
        <v>1171916</v>
      </c>
      <c r="C7" s="33">
        <v>1509773532</v>
      </c>
      <c r="D7" s="43">
        <v>2.3999999999999998E-3</v>
      </c>
      <c r="E7" s="43">
        <v>7.7000000000000002E-3</v>
      </c>
    </row>
    <row r="8" spans="1:26" x14ac:dyDescent="0.3">
      <c r="A8" s="113" t="s">
        <v>72</v>
      </c>
      <c r="B8" s="33">
        <v>1171916</v>
      </c>
      <c r="C8" s="33">
        <v>1509773532</v>
      </c>
      <c r="D8" s="43">
        <v>1E-3</v>
      </c>
      <c r="E8" s="43">
        <v>3.0999999999999999E-3</v>
      </c>
    </row>
    <row r="9" spans="1:26" x14ac:dyDescent="0.3">
      <c r="A9" s="113" t="s">
        <v>73</v>
      </c>
      <c r="B9" s="33"/>
      <c r="C9" s="33"/>
      <c r="D9" s="43">
        <v>1.4E-3</v>
      </c>
      <c r="E9" s="43">
        <v>3.5000000000000001E-3</v>
      </c>
    </row>
    <row r="10" spans="1:26" x14ac:dyDescent="0.3">
      <c r="A10" s="113" t="s">
        <v>75</v>
      </c>
      <c r="B10" s="33"/>
      <c r="C10" s="33"/>
      <c r="D10" s="43">
        <v>1.1999999999999999E-3</v>
      </c>
      <c r="E10" s="43">
        <v>3.0999999999999999E-3</v>
      </c>
    </row>
    <row r="11" spans="1:26" x14ac:dyDescent="0.3">
      <c r="A11" s="113" t="s">
        <v>107</v>
      </c>
      <c r="B11" s="33"/>
      <c r="C11" s="33"/>
      <c r="D11" s="43">
        <v>1E-3</v>
      </c>
      <c r="E11" s="43">
        <v>3.7000000000000002E-3</v>
      </c>
    </row>
    <row r="12" spans="1:26" x14ac:dyDescent="0.3">
      <c r="A12" s="113" t="s">
        <v>113</v>
      </c>
      <c r="B12" s="33"/>
      <c r="C12" s="33"/>
      <c r="D12" s="43">
        <v>1.1000000000000001E-3</v>
      </c>
      <c r="E12" s="43">
        <v>3.0999999999999999E-3</v>
      </c>
    </row>
    <row r="13" spans="1:26" x14ac:dyDescent="0.3">
      <c r="A13" s="113" t="s">
        <v>115</v>
      </c>
      <c r="B13" s="33"/>
      <c r="C13" s="33"/>
      <c r="D13" s="43">
        <v>2.9999999999999997E-4</v>
      </c>
      <c r="E13" s="43">
        <v>1.1999999999999999E-3</v>
      </c>
    </row>
    <row r="14" spans="1:26" x14ac:dyDescent="0.3">
      <c r="A14" s="113" t="s">
        <v>122</v>
      </c>
      <c r="B14" s="33"/>
      <c r="C14" s="33"/>
      <c r="D14" s="43">
        <v>1.2999999999999999E-3</v>
      </c>
      <c r="E14" s="43">
        <v>3.2000000000000002E-3</v>
      </c>
    </row>
    <row r="15" spans="1:26" x14ac:dyDescent="0.3">
      <c r="A15" s="113" t="s">
        <v>123</v>
      </c>
      <c r="B15" s="33"/>
      <c r="C15" s="33"/>
      <c r="D15" s="43">
        <v>8.9999999999999998E-4</v>
      </c>
      <c r="E15" s="43">
        <v>2.0999999999999999E-3</v>
      </c>
    </row>
    <row r="16" spans="1:26" x14ac:dyDescent="0.3">
      <c r="A16" s="113" t="s">
        <v>126</v>
      </c>
      <c r="B16" s="33"/>
      <c r="C16" s="33"/>
      <c r="D16" s="43">
        <v>1.6000000000000001E-3</v>
      </c>
      <c r="E16" s="43">
        <v>8.6E-3</v>
      </c>
    </row>
    <row r="17" spans="1:5" x14ac:dyDescent="0.3">
      <c r="A17" s="113" t="s">
        <v>128</v>
      </c>
      <c r="B17" s="33"/>
      <c r="C17" s="33"/>
      <c r="D17" s="43">
        <v>1.2999999999999999E-3</v>
      </c>
      <c r="E17" s="43">
        <v>3.0999999999999999E-3</v>
      </c>
    </row>
    <row r="18" spans="1:5" x14ac:dyDescent="0.3">
      <c r="A18" s="113" t="s">
        <v>130</v>
      </c>
      <c r="B18" s="33"/>
      <c r="C18" s="33"/>
      <c r="D18" s="43">
        <v>2.9999999999999997E-4</v>
      </c>
      <c r="E18" s="43">
        <v>8.0000000000000004E-4</v>
      </c>
    </row>
    <row r="19" spans="1:5" x14ac:dyDescent="0.3">
      <c r="A19" s="113" t="s">
        <v>133</v>
      </c>
      <c r="B19" s="33"/>
      <c r="C19" s="33"/>
      <c r="D19" s="43">
        <v>5.9999999999999995E-4</v>
      </c>
      <c r="E19" s="43">
        <v>2E-3</v>
      </c>
    </row>
    <row r="20" spans="1:5" x14ac:dyDescent="0.3">
      <c r="A20" s="113" t="s">
        <v>136</v>
      </c>
      <c r="B20" s="33"/>
      <c r="C20" s="33"/>
      <c r="D20" s="43">
        <v>6.9999999999999999E-4</v>
      </c>
      <c r="E20" s="43">
        <v>2.8E-3</v>
      </c>
    </row>
    <row r="21" spans="1:5" x14ac:dyDescent="0.3">
      <c r="A21" s="113" t="s">
        <v>145</v>
      </c>
      <c r="B21" s="33"/>
      <c r="C21" s="33"/>
      <c r="D21" s="43">
        <v>2.9999999999999997E-4</v>
      </c>
      <c r="E21" s="43">
        <v>6.9999999999999999E-4</v>
      </c>
    </row>
    <row r="22" spans="1:5" x14ac:dyDescent="0.3">
      <c r="A22" s="113" t="s">
        <v>154</v>
      </c>
      <c r="B22" s="33"/>
      <c r="C22" s="33"/>
      <c r="D22" s="43">
        <v>2.0000000000000001E-4</v>
      </c>
      <c r="E22" s="43">
        <v>5.0000000000000001E-4</v>
      </c>
    </row>
    <row r="23" spans="1:5" x14ac:dyDescent="0.3">
      <c r="A23" s="113" t="s">
        <v>156</v>
      </c>
      <c r="D23" s="43">
        <v>2.9999999999999997E-4</v>
      </c>
      <c r="E23" s="43">
        <v>6.9999999999999999E-4</v>
      </c>
    </row>
    <row r="24" spans="1:5" x14ac:dyDescent="0.3">
      <c r="A24" s="113" t="s">
        <v>159</v>
      </c>
      <c r="D24" s="43">
        <v>5.9999999999999995E-4</v>
      </c>
      <c r="E24" s="43">
        <v>1E-3</v>
      </c>
    </row>
    <row r="25" spans="1:5" x14ac:dyDescent="0.3">
      <c r="A25" s="113" t="s">
        <v>161</v>
      </c>
      <c r="D25" s="43">
        <v>8.0000000000000004E-4</v>
      </c>
      <c r="E25" s="43">
        <v>8.0000000000000004E-4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T251"/>
  <sheetViews>
    <sheetView topLeftCell="J1" workbookViewId="0">
      <selection activeCell="T11" sqref="T11"/>
    </sheetView>
  </sheetViews>
  <sheetFormatPr defaultRowHeight="14.4" x14ac:dyDescent="0.3"/>
  <cols>
    <col min="1" max="1" width="14.44140625" bestFit="1" customWidth="1"/>
    <col min="2" max="2" width="19.6640625" bestFit="1" customWidth="1"/>
    <col min="3" max="3" width="26.88671875" bestFit="1" customWidth="1"/>
    <col min="10" max="10" width="10.6640625" bestFit="1" customWidth="1"/>
  </cols>
  <sheetData>
    <row r="1" spans="1:20" x14ac:dyDescent="0.3">
      <c r="A1" t="s">
        <v>40</v>
      </c>
      <c r="B1" t="s">
        <v>39</v>
      </c>
      <c r="C1" t="s">
        <v>38</v>
      </c>
    </row>
    <row r="2" spans="1:20" x14ac:dyDescent="0.3">
      <c r="A2" s="28">
        <v>43133</v>
      </c>
      <c r="B2" s="28">
        <v>43152</v>
      </c>
      <c r="C2" t="s">
        <v>34</v>
      </c>
      <c r="D2">
        <f t="shared" ref="D2:D65" si="0">B2-A2</f>
        <v>19</v>
      </c>
    </row>
    <row r="3" spans="1:20" x14ac:dyDescent="0.3">
      <c r="A3" s="28">
        <v>43140</v>
      </c>
      <c r="B3" s="28">
        <v>43159</v>
      </c>
      <c r="C3" t="s">
        <v>35</v>
      </c>
      <c r="D3">
        <f t="shared" si="0"/>
        <v>19</v>
      </c>
    </row>
    <row r="4" spans="1:20" x14ac:dyDescent="0.3">
      <c r="A4" s="28">
        <v>43132</v>
      </c>
      <c r="B4" s="28">
        <v>43147</v>
      </c>
      <c r="C4" t="s">
        <v>35</v>
      </c>
      <c r="D4">
        <f t="shared" si="0"/>
        <v>15</v>
      </c>
      <c r="K4" s="6" t="s">
        <v>18</v>
      </c>
      <c r="L4" s="6" t="s">
        <v>19</v>
      </c>
      <c r="M4" s="6" t="s">
        <v>20</v>
      </c>
      <c r="N4" s="6" t="s">
        <v>21</v>
      </c>
      <c r="O4" s="6" t="s">
        <v>14</v>
      </c>
      <c r="P4" s="6" t="s">
        <v>15</v>
      </c>
      <c r="Q4" s="6" t="s">
        <v>16</v>
      </c>
      <c r="R4" s="6" t="s">
        <v>17</v>
      </c>
      <c r="S4" s="6" t="s">
        <v>53</v>
      </c>
      <c r="T4" s="6" t="s">
        <v>56</v>
      </c>
    </row>
    <row r="5" spans="1:20" x14ac:dyDescent="0.3">
      <c r="A5" s="28">
        <v>43138</v>
      </c>
      <c r="B5" s="28">
        <v>43153</v>
      </c>
      <c r="C5" t="s">
        <v>34</v>
      </c>
      <c r="D5">
        <f t="shared" si="0"/>
        <v>15</v>
      </c>
      <c r="J5" t="s">
        <v>32</v>
      </c>
      <c r="K5">
        <v>815</v>
      </c>
      <c r="L5">
        <v>608</v>
      </c>
      <c r="M5">
        <v>543</v>
      </c>
      <c r="N5">
        <v>385</v>
      </c>
      <c r="O5">
        <v>609</v>
      </c>
      <c r="P5">
        <v>250</v>
      </c>
      <c r="Q5" s="6">
        <v>198</v>
      </c>
      <c r="R5" s="6">
        <v>60</v>
      </c>
      <c r="S5" s="6">
        <v>58</v>
      </c>
      <c r="T5" s="6">
        <v>61</v>
      </c>
    </row>
    <row r="6" spans="1:20" x14ac:dyDescent="0.3">
      <c r="A6" s="28">
        <v>43136</v>
      </c>
      <c r="B6" s="28">
        <v>43150</v>
      </c>
      <c r="C6" t="s">
        <v>34</v>
      </c>
      <c r="D6">
        <f t="shared" si="0"/>
        <v>14</v>
      </c>
      <c r="J6" t="s">
        <v>33</v>
      </c>
      <c r="K6">
        <v>14</v>
      </c>
      <c r="L6">
        <v>22</v>
      </c>
      <c r="M6">
        <v>19</v>
      </c>
      <c r="N6">
        <v>5</v>
      </c>
      <c r="O6">
        <v>88</v>
      </c>
      <c r="P6">
        <v>12</v>
      </c>
      <c r="Q6" s="6">
        <v>2</v>
      </c>
      <c r="R6" s="6">
        <v>2</v>
      </c>
      <c r="S6" s="6">
        <v>0</v>
      </c>
      <c r="T6" s="6">
        <v>0</v>
      </c>
    </row>
    <row r="7" spans="1:20" x14ac:dyDescent="0.3">
      <c r="A7" s="28">
        <v>43146</v>
      </c>
      <c r="B7" s="28">
        <v>43160</v>
      </c>
      <c r="C7" t="s">
        <v>35</v>
      </c>
      <c r="D7">
        <f t="shared" si="0"/>
        <v>14</v>
      </c>
      <c r="H7" s="5"/>
      <c r="J7" t="s">
        <v>0</v>
      </c>
      <c r="K7">
        <f t="shared" ref="K7:T7" si="1">SUM(K5:K6)</f>
        <v>829</v>
      </c>
      <c r="L7">
        <f t="shared" si="1"/>
        <v>630</v>
      </c>
      <c r="M7">
        <f t="shared" si="1"/>
        <v>562</v>
      </c>
      <c r="N7">
        <f t="shared" si="1"/>
        <v>390</v>
      </c>
      <c r="O7">
        <f>SUM(O5:O6)</f>
        <v>697</v>
      </c>
      <c r="P7">
        <f t="shared" si="1"/>
        <v>262</v>
      </c>
      <c r="Q7" s="6">
        <f t="shared" si="1"/>
        <v>200</v>
      </c>
      <c r="R7" s="6">
        <f t="shared" si="1"/>
        <v>62</v>
      </c>
      <c r="S7" s="6">
        <f>SUM(S5:S6)</f>
        <v>58</v>
      </c>
      <c r="T7" s="6">
        <f t="shared" si="1"/>
        <v>61</v>
      </c>
    </row>
    <row r="8" spans="1:20" x14ac:dyDescent="0.3">
      <c r="A8" s="28">
        <v>43132</v>
      </c>
      <c r="B8" s="28">
        <v>43145</v>
      </c>
      <c r="C8" t="s">
        <v>36</v>
      </c>
      <c r="D8">
        <f t="shared" si="0"/>
        <v>13</v>
      </c>
    </row>
    <row r="9" spans="1:20" x14ac:dyDescent="0.3">
      <c r="A9" s="28">
        <v>43139</v>
      </c>
      <c r="B9" s="28">
        <v>43151</v>
      </c>
      <c r="C9" t="s">
        <v>35</v>
      </c>
      <c r="D9">
        <f t="shared" si="0"/>
        <v>12</v>
      </c>
    </row>
    <row r="10" spans="1:20" x14ac:dyDescent="0.3">
      <c r="A10" s="28">
        <v>43136</v>
      </c>
      <c r="B10" s="28">
        <v>43146</v>
      </c>
      <c r="C10" t="s">
        <v>34</v>
      </c>
      <c r="D10">
        <f t="shared" si="0"/>
        <v>10</v>
      </c>
      <c r="K10" s="6" t="s">
        <v>26</v>
      </c>
      <c r="L10" s="6" t="s">
        <v>27</v>
      </c>
      <c r="M10" s="6" t="s">
        <v>28</v>
      </c>
      <c r="N10" s="6" t="s">
        <v>29</v>
      </c>
      <c r="O10" s="6" t="s">
        <v>30</v>
      </c>
      <c r="P10" s="6" t="s">
        <v>31</v>
      </c>
      <c r="Q10" s="6" t="s">
        <v>46</v>
      </c>
      <c r="R10" s="6" t="s">
        <v>48</v>
      </c>
      <c r="S10" s="6" t="s">
        <v>54</v>
      </c>
      <c r="T10" s="6" t="s">
        <v>61</v>
      </c>
    </row>
    <row r="11" spans="1:20" x14ac:dyDescent="0.3">
      <c r="A11" s="28">
        <v>43136</v>
      </c>
      <c r="B11" s="28">
        <v>43146</v>
      </c>
      <c r="C11" t="s">
        <v>35</v>
      </c>
      <c r="D11">
        <f t="shared" si="0"/>
        <v>10</v>
      </c>
      <c r="J11" t="s">
        <v>32</v>
      </c>
      <c r="K11" s="26">
        <f t="shared" ref="K11:Q11" si="2">K5/K7</f>
        <v>0.98311218335343786</v>
      </c>
      <c r="L11" s="26">
        <f t="shared" si="2"/>
        <v>0.96507936507936509</v>
      </c>
      <c r="M11" s="26">
        <f t="shared" si="2"/>
        <v>0.96619217081850539</v>
      </c>
      <c r="N11" s="26">
        <f t="shared" si="2"/>
        <v>0.98717948717948723</v>
      </c>
      <c r="O11" s="26">
        <f t="shared" si="2"/>
        <v>0.8737446197991392</v>
      </c>
      <c r="P11" s="26">
        <f t="shared" si="2"/>
        <v>0.95419847328244278</v>
      </c>
      <c r="Q11" s="26">
        <f t="shared" si="2"/>
        <v>0.99</v>
      </c>
      <c r="R11" s="26">
        <f>R5/R7</f>
        <v>0.967741935483871</v>
      </c>
      <c r="S11" s="26">
        <f>S5/S7</f>
        <v>1</v>
      </c>
      <c r="T11" s="26">
        <f>T5/T7</f>
        <v>1</v>
      </c>
    </row>
    <row r="12" spans="1:20" x14ac:dyDescent="0.3">
      <c r="A12" s="28">
        <v>43137</v>
      </c>
      <c r="B12" s="28">
        <v>43147</v>
      </c>
      <c r="C12" t="s">
        <v>37</v>
      </c>
      <c r="D12">
        <f t="shared" si="0"/>
        <v>10</v>
      </c>
      <c r="J12" t="s">
        <v>33</v>
      </c>
      <c r="K12" s="26">
        <f t="shared" ref="K12:Q12" si="3">K6/K7</f>
        <v>1.6887816646562123E-2</v>
      </c>
      <c r="L12" s="26">
        <f t="shared" si="3"/>
        <v>3.4920634920634921E-2</v>
      </c>
      <c r="M12" s="26">
        <f t="shared" si="3"/>
        <v>3.3807829181494664E-2</v>
      </c>
      <c r="N12" s="26">
        <f t="shared" si="3"/>
        <v>1.282051282051282E-2</v>
      </c>
      <c r="O12" s="26">
        <f t="shared" si="3"/>
        <v>0.12625538020086083</v>
      </c>
      <c r="P12" s="26">
        <f t="shared" si="3"/>
        <v>4.5801526717557252E-2</v>
      </c>
      <c r="Q12" s="26">
        <f t="shared" si="3"/>
        <v>0.01</v>
      </c>
      <c r="R12" s="26">
        <f>R6/R7</f>
        <v>3.2258064516129031E-2</v>
      </c>
      <c r="S12" s="26">
        <f>S6/S7</f>
        <v>0</v>
      </c>
      <c r="T12" s="26">
        <f>T6/T7</f>
        <v>0</v>
      </c>
    </row>
    <row r="13" spans="1:20" x14ac:dyDescent="0.3">
      <c r="A13" s="28">
        <v>43137</v>
      </c>
      <c r="B13" s="28">
        <v>43147</v>
      </c>
      <c r="C13" t="s">
        <v>36</v>
      </c>
      <c r="D13">
        <f t="shared" si="0"/>
        <v>10</v>
      </c>
      <c r="J13" t="s">
        <v>22</v>
      </c>
      <c r="K13" s="27">
        <v>0.95</v>
      </c>
      <c r="L13" s="27">
        <v>0.95</v>
      </c>
      <c r="M13" s="27">
        <v>0.95</v>
      </c>
      <c r="N13" s="27">
        <v>0.95</v>
      </c>
      <c r="O13" s="27">
        <v>0.95</v>
      </c>
      <c r="P13" s="27">
        <v>0.95</v>
      </c>
      <c r="Q13" s="27">
        <v>0.95</v>
      </c>
      <c r="R13" s="27">
        <v>0.95</v>
      </c>
      <c r="S13" s="27">
        <v>0.95</v>
      </c>
      <c r="T13" s="27">
        <v>0.95</v>
      </c>
    </row>
    <row r="14" spans="1:20" x14ac:dyDescent="0.3">
      <c r="A14" s="28">
        <v>43137</v>
      </c>
      <c r="B14" s="28">
        <v>43146</v>
      </c>
      <c r="C14" t="s">
        <v>35</v>
      </c>
      <c r="D14">
        <f t="shared" si="0"/>
        <v>9</v>
      </c>
    </row>
    <row r="15" spans="1:20" x14ac:dyDescent="0.3">
      <c r="A15" s="28">
        <v>43137</v>
      </c>
      <c r="B15" s="28">
        <v>43146</v>
      </c>
      <c r="C15" t="s">
        <v>36</v>
      </c>
      <c r="D15">
        <f t="shared" si="0"/>
        <v>9</v>
      </c>
    </row>
    <row r="16" spans="1:20" x14ac:dyDescent="0.3">
      <c r="A16" s="28">
        <v>43137</v>
      </c>
      <c r="B16" s="28">
        <v>43146</v>
      </c>
      <c r="C16" t="s">
        <v>35</v>
      </c>
      <c r="D16">
        <f t="shared" si="0"/>
        <v>9</v>
      </c>
    </row>
    <row r="17" spans="1:4" x14ac:dyDescent="0.3">
      <c r="A17" s="28">
        <v>43137</v>
      </c>
      <c r="B17" s="28">
        <v>43146</v>
      </c>
      <c r="C17" t="s">
        <v>35</v>
      </c>
      <c r="D17">
        <f t="shared" si="0"/>
        <v>9</v>
      </c>
    </row>
    <row r="18" spans="1:4" x14ac:dyDescent="0.3">
      <c r="A18" s="28">
        <v>43137</v>
      </c>
      <c r="B18" s="28">
        <v>43146</v>
      </c>
      <c r="C18" t="s">
        <v>35</v>
      </c>
      <c r="D18">
        <f t="shared" si="0"/>
        <v>9</v>
      </c>
    </row>
    <row r="19" spans="1:4" x14ac:dyDescent="0.3">
      <c r="A19" s="28">
        <v>43138</v>
      </c>
      <c r="B19" s="28">
        <v>43147</v>
      </c>
      <c r="C19" t="s">
        <v>34</v>
      </c>
      <c r="D19">
        <f t="shared" si="0"/>
        <v>9</v>
      </c>
    </row>
    <row r="20" spans="1:4" x14ac:dyDescent="0.3">
      <c r="A20" s="28">
        <v>43138</v>
      </c>
      <c r="B20" s="28">
        <v>43147</v>
      </c>
      <c r="C20" t="s">
        <v>35</v>
      </c>
      <c r="D20">
        <f t="shared" si="0"/>
        <v>9</v>
      </c>
    </row>
    <row r="21" spans="1:4" x14ac:dyDescent="0.3">
      <c r="A21" s="28">
        <v>43138</v>
      </c>
      <c r="B21" s="28">
        <v>43147</v>
      </c>
      <c r="C21" t="s">
        <v>35</v>
      </c>
      <c r="D21">
        <f t="shared" si="0"/>
        <v>9</v>
      </c>
    </row>
    <row r="22" spans="1:4" x14ac:dyDescent="0.3">
      <c r="A22" s="28">
        <v>43138</v>
      </c>
      <c r="B22" s="28">
        <v>43146</v>
      </c>
      <c r="C22" t="s">
        <v>36</v>
      </c>
      <c r="D22">
        <f t="shared" si="0"/>
        <v>8</v>
      </c>
    </row>
    <row r="23" spans="1:4" x14ac:dyDescent="0.3">
      <c r="A23" s="28">
        <v>43138</v>
      </c>
      <c r="B23" s="28">
        <v>43146</v>
      </c>
      <c r="C23" t="s">
        <v>36</v>
      </c>
      <c r="D23">
        <f t="shared" si="0"/>
        <v>8</v>
      </c>
    </row>
    <row r="24" spans="1:4" x14ac:dyDescent="0.3">
      <c r="A24" s="28">
        <v>43138</v>
      </c>
      <c r="B24" s="28">
        <v>43146</v>
      </c>
      <c r="C24" t="s">
        <v>35</v>
      </c>
      <c r="D24">
        <f t="shared" si="0"/>
        <v>8</v>
      </c>
    </row>
    <row r="25" spans="1:4" x14ac:dyDescent="0.3">
      <c r="A25" s="28">
        <v>43139</v>
      </c>
      <c r="B25" s="28">
        <v>43147</v>
      </c>
      <c r="C25" t="s">
        <v>34</v>
      </c>
      <c r="D25">
        <f t="shared" si="0"/>
        <v>8</v>
      </c>
    </row>
    <row r="26" spans="1:4" x14ac:dyDescent="0.3">
      <c r="A26" s="28">
        <v>43139</v>
      </c>
      <c r="B26" s="28">
        <v>43147</v>
      </c>
      <c r="C26" t="s">
        <v>35</v>
      </c>
      <c r="D26">
        <f t="shared" si="0"/>
        <v>8</v>
      </c>
    </row>
    <row r="27" spans="1:4" x14ac:dyDescent="0.3">
      <c r="A27" s="28">
        <v>43139</v>
      </c>
      <c r="B27" s="28">
        <v>43147</v>
      </c>
      <c r="C27" t="s">
        <v>34</v>
      </c>
      <c r="D27">
        <f t="shared" si="0"/>
        <v>8</v>
      </c>
    </row>
    <row r="28" spans="1:4" x14ac:dyDescent="0.3">
      <c r="A28" s="28">
        <v>43152</v>
      </c>
      <c r="B28" s="28">
        <v>43160</v>
      </c>
      <c r="C28" t="s">
        <v>34</v>
      </c>
      <c r="D28">
        <f t="shared" si="0"/>
        <v>8</v>
      </c>
    </row>
    <row r="29" spans="1:4" x14ac:dyDescent="0.3">
      <c r="A29" s="28">
        <v>43131</v>
      </c>
      <c r="B29" s="28">
        <v>43138</v>
      </c>
      <c r="C29" t="s">
        <v>36</v>
      </c>
      <c r="D29">
        <f t="shared" si="0"/>
        <v>7</v>
      </c>
    </row>
    <row r="30" spans="1:4" x14ac:dyDescent="0.3">
      <c r="A30" s="28">
        <v>43131</v>
      </c>
      <c r="B30" s="28">
        <v>43138</v>
      </c>
      <c r="C30" t="s">
        <v>36</v>
      </c>
      <c r="D30">
        <f t="shared" si="0"/>
        <v>7</v>
      </c>
    </row>
    <row r="31" spans="1:4" x14ac:dyDescent="0.3">
      <c r="A31" s="28">
        <v>43139</v>
      </c>
      <c r="B31" s="28">
        <v>43146</v>
      </c>
      <c r="C31" t="s">
        <v>35</v>
      </c>
      <c r="D31">
        <f t="shared" si="0"/>
        <v>7</v>
      </c>
    </row>
    <row r="32" spans="1:4" x14ac:dyDescent="0.3">
      <c r="A32" s="28">
        <v>43146</v>
      </c>
      <c r="B32" s="28">
        <v>43153</v>
      </c>
      <c r="C32" t="s">
        <v>34</v>
      </c>
      <c r="D32">
        <f t="shared" si="0"/>
        <v>7</v>
      </c>
    </row>
    <row r="33" spans="1:4" x14ac:dyDescent="0.3">
      <c r="A33" s="28">
        <v>43146</v>
      </c>
      <c r="B33" s="28">
        <v>43153</v>
      </c>
      <c r="C33" t="s">
        <v>34</v>
      </c>
      <c r="D33">
        <f t="shared" si="0"/>
        <v>7</v>
      </c>
    </row>
    <row r="34" spans="1:4" x14ac:dyDescent="0.3">
      <c r="A34" s="28">
        <v>43132</v>
      </c>
      <c r="B34" s="28">
        <v>43138</v>
      </c>
      <c r="C34" t="s">
        <v>36</v>
      </c>
      <c r="D34">
        <f t="shared" si="0"/>
        <v>6</v>
      </c>
    </row>
    <row r="35" spans="1:4" x14ac:dyDescent="0.3">
      <c r="A35" s="28">
        <v>43132</v>
      </c>
      <c r="B35" s="28">
        <v>43138</v>
      </c>
      <c r="C35" t="s">
        <v>36</v>
      </c>
      <c r="D35">
        <f t="shared" si="0"/>
        <v>6</v>
      </c>
    </row>
    <row r="36" spans="1:4" x14ac:dyDescent="0.3">
      <c r="A36" s="28">
        <v>43132</v>
      </c>
      <c r="B36" s="28">
        <v>43138</v>
      </c>
      <c r="C36" t="s">
        <v>36</v>
      </c>
      <c r="D36">
        <f t="shared" si="0"/>
        <v>6</v>
      </c>
    </row>
    <row r="37" spans="1:4" x14ac:dyDescent="0.3">
      <c r="A37" s="28">
        <v>43132</v>
      </c>
      <c r="B37" s="28">
        <v>43138</v>
      </c>
      <c r="C37" t="s">
        <v>36</v>
      </c>
      <c r="D37">
        <f t="shared" si="0"/>
        <v>6</v>
      </c>
    </row>
    <row r="38" spans="1:4" x14ac:dyDescent="0.3">
      <c r="A38" s="28">
        <v>43132</v>
      </c>
      <c r="B38" s="28">
        <v>43138</v>
      </c>
      <c r="C38" t="s">
        <v>36</v>
      </c>
      <c r="D38">
        <f t="shared" si="0"/>
        <v>6</v>
      </c>
    </row>
    <row r="39" spans="1:4" x14ac:dyDescent="0.3">
      <c r="A39" s="28">
        <v>43132</v>
      </c>
      <c r="B39" s="28">
        <v>43138</v>
      </c>
      <c r="C39" t="s">
        <v>36</v>
      </c>
      <c r="D39">
        <f t="shared" si="0"/>
        <v>6</v>
      </c>
    </row>
    <row r="40" spans="1:4" x14ac:dyDescent="0.3">
      <c r="A40" s="28">
        <v>43132</v>
      </c>
      <c r="B40" s="28">
        <v>43138</v>
      </c>
      <c r="C40" t="s">
        <v>36</v>
      </c>
      <c r="D40">
        <f t="shared" si="0"/>
        <v>6</v>
      </c>
    </row>
    <row r="41" spans="1:4" x14ac:dyDescent="0.3">
      <c r="A41" s="28">
        <v>43132</v>
      </c>
      <c r="B41" s="28">
        <v>43138</v>
      </c>
      <c r="C41" t="s">
        <v>36</v>
      </c>
      <c r="D41">
        <f t="shared" si="0"/>
        <v>6</v>
      </c>
    </row>
    <row r="42" spans="1:4" x14ac:dyDescent="0.3">
      <c r="A42" s="28">
        <v>43132</v>
      </c>
      <c r="B42" s="28">
        <v>43138</v>
      </c>
      <c r="C42" t="s">
        <v>36</v>
      </c>
      <c r="D42">
        <f t="shared" si="0"/>
        <v>6</v>
      </c>
    </row>
    <row r="43" spans="1:4" x14ac:dyDescent="0.3">
      <c r="A43" s="28">
        <v>43132</v>
      </c>
      <c r="B43" s="28">
        <v>43138</v>
      </c>
      <c r="C43" t="s">
        <v>36</v>
      </c>
      <c r="D43">
        <f t="shared" si="0"/>
        <v>6</v>
      </c>
    </row>
    <row r="44" spans="1:4" x14ac:dyDescent="0.3">
      <c r="A44" s="28">
        <v>43132</v>
      </c>
      <c r="B44" s="28">
        <v>43138</v>
      </c>
      <c r="C44" t="s">
        <v>36</v>
      </c>
      <c r="D44">
        <f t="shared" si="0"/>
        <v>6</v>
      </c>
    </row>
    <row r="45" spans="1:4" x14ac:dyDescent="0.3">
      <c r="A45" s="28">
        <v>43132</v>
      </c>
      <c r="B45" s="28">
        <v>43138</v>
      </c>
      <c r="C45" t="s">
        <v>36</v>
      </c>
      <c r="D45">
        <f t="shared" si="0"/>
        <v>6</v>
      </c>
    </row>
    <row r="46" spans="1:4" x14ac:dyDescent="0.3">
      <c r="A46" s="28">
        <v>43132</v>
      </c>
      <c r="B46" s="28">
        <v>43138</v>
      </c>
      <c r="C46" t="s">
        <v>36</v>
      </c>
      <c r="D46">
        <f t="shared" si="0"/>
        <v>6</v>
      </c>
    </row>
    <row r="47" spans="1:4" x14ac:dyDescent="0.3">
      <c r="A47" s="28">
        <v>43132</v>
      </c>
      <c r="B47" s="28">
        <v>43138</v>
      </c>
      <c r="C47" t="s">
        <v>36</v>
      </c>
      <c r="D47">
        <f t="shared" si="0"/>
        <v>6</v>
      </c>
    </row>
    <row r="48" spans="1:4" x14ac:dyDescent="0.3">
      <c r="A48" s="28">
        <v>43137</v>
      </c>
      <c r="B48" s="28">
        <v>43143</v>
      </c>
      <c r="C48" t="s">
        <v>36</v>
      </c>
      <c r="D48">
        <f t="shared" si="0"/>
        <v>6</v>
      </c>
    </row>
    <row r="49" spans="1:4" x14ac:dyDescent="0.3">
      <c r="A49" s="28">
        <v>43137</v>
      </c>
      <c r="B49" s="28">
        <v>43143</v>
      </c>
      <c r="C49" t="s">
        <v>36</v>
      </c>
      <c r="D49">
        <f t="shared" si="0"/>
        <v>6</v>
      </c>
    </row>
    <row r="50" spans="1:4" x14ac:dyDescent="0.3">
      <c r="A50" s="28">
        <v>43137</v>
      </c>
      <c r="B50" s="28">
        <v>43143</v>
      </c>
      <c r="C50" t="s">
        <v>36</v>
      </c>
      <c r="D50">
        <f t="shared" si="0"/>
        <v>6</v>
      </c>
    </row>
    <row r="51" spans="1:4" x14ac:dyDescent="0.3">
      <c r="A51" s="28">
        <v>43137</v>
      </c>
      <c r="B51" s="28">
        <v>43143</v>
      </c>
      <c r="C51" t="s">
        <v>36</v>
      </c>
      <c r="D51">
        <f t="shared" si="0"/>
        <v>6</v>
      </c>
    </row>
    <row r="52" spans="1:4" x14ac:dyDescent="0.3">
      <c r="A52" s="28">
        <v>43137</v>
      </c>
      <c r="B52" s="28">
        <v>43143</v>
      </c>
      <c r="C52" t="s">
        <v>36</v>
      </c>
      <c r="D52">
        <f t="shared" si="0"/>
        <v>6</v>
      </c>
    </row>
    <row r="53" spans="1:4" x14ac:dyDescent="0.3">
      <c r="A53" s="28">
        <v>43137</v>
      </c>
      <c r="B53" s="28">
        <v>43143</v>
      </c>
      <c r="C53" t="s">
        <v>36</v>
      </c>
      <c r="D53">
        <f t="shared" si="0"/>
        <v>6</v>
      </c>
    </row>
    <row r="54" spans="1:4" x14ac:dyDescent="0.3">
      <c r="A54" s="28">
        <v>43137</v>
      </c>
      <c r="B54" s="28">
        <v>43143</v>
      </c>
      <c r="C54" t="s">
        <v>36</v>
      </c>
      <c r="D54">
        <f t="shared" si="0"/>
        <v>6</v>
      </c>
    </row>
    <row r="55" spans="1:4" x14ac:dyDescent="0.3">
      <c r="A55" s="28">
        <v>43137</v>
      </c>
      <c r="B55" s="28">
        <v>43143</v>
      </c>
      <c r="C55" t="s">
        <v>36</v>
      </c>
      <c r="D55">
        <f t="shared" si="0"/>
        <v>6</v>
      </c>
    </row>
    <row r="56" spans="1:4" x14ac:dyDescent="0.3">
      <c r="A56" s="28">
        <v>43137</v>
      </c>
      <c r="B56" s="28">
        <v>43143</v>
      </c>
      <c r="C56" t="s">
        <v>36</v>
      </c>
      <c r="D56">
        <f t="shared" si="0"/>
        <v>6</v>
      </c>
    </row>
    <row r="57" spans="1:4" x14ac:dyDescent="0.3">
      <c r="A57" s="28">
        <v>43137</v>
      </c>
      <c r="B57" s="28">
        <v>43143</v>
      </c>
      <c r="C57" t="s">
        <v>36</v>
      </c>
      <c r="D57">
        <f t="shared" si="0"/>
        <v>6</v>
      </c>
    </row>
    <row r="58" spans="1:4" x14ac:dyDescent="0.3">
      <c r="A58" s="28">
        <v>43137</v>
      </c>
      <c r="B58" s="28">
        <v>43143</v>
      </c>
      <c r="C58" t="s">
        <v>36</v>
      </c>
      <c r="D58">
        <f t="shared" si="0"/>
        <v>6</v>
      </c>
    </row>
    <row r="59" spans="1:4" x14ac:dyDescent="0.3">
      <c r="A59" s="28">
        <v>43137</v>
      </c>
      <c r="B59" s="28">
        <v>43143</v>
      </c>
      <c r="C59" t="s">
        <v>36</v>
      </c>
      <c r="D59">
        <f t="shared" si="0"/>
        <v>6</v>
      </c>
    </row>
    <row r="60" spans="1:4" x14ac:dyDescent="0.3">
      <c r="A60" s="28">
        <v>43137</v>
      </c>
      <c r="B60" s="28">
        <v>43143</v>
      </c>
      <c r="C60" t="s">
        <v>36</v>
      </c>
      <c r="D60">
        <f t="shared" si="0"/>
        <v>6</v>
      </c>
    </row>
    <row r="61" spans="1:4" x14ac:dyDescent="0.3">
      <c r="A61" s="28">
        <v>43137</v>
      </c>
      <c r="B61" s="28">
        <v>43143</v>
      </c>
      <c r="C61" t="s">
        <v>36</v>
      </c>
      <c r="D61">
        <f t="shared" si="0"/>
        <v>6</v>
      </c>
    </row>
    <row r="62" spans="1:4" x14ac:dyDescent="0.3">
      <c r="A62" s="28">
        <v>43137</v>
      </c>
      <c r="B62" s="28">
        <v>43143</v>
      </c>
      <c r="C62" t="s">
        <v>36</v>
      </c>
      <c r="D62">
        <f t="shared" si="0"/>
        <v>6</v>
      </c>
    </row>
    <row r="63" spans="1:4" x14ac:dyDescent="0.3">
      <c r="A63" s="28">
        <v>43137</v>
      </c>
      <c r="B63" s="28">
        <v>43143</v>
      </c>
      <c r="C63" t="s">
        <v>36</v>
      </c>
      <c r="D63">
        <f t="shared" si="0"/>
        <v>6</v>
      </c>
    </row>
    <row r="64" spans="1:4" x14ac:dyDescent="0.3">
      <c r="A64" s="28">
        <v>43137</v>
      </c>
      <c r="B64" s="28">
        <v>43143</v>
      </c>
      <c r="C64" t="s">
        <v>36</v>
      </c>
      <c r="D64">
        <f t="shared" si="0"/>
        <v>6</v>
      </c>
    </row>
    <row r="65" spans="1:4" x14ac:dyDescent="0.3">
      <c r="A65" s="28">
        <v>43137</v>
      </c>
      <c r="B65" s="28">
        <v>43143</v>
      </c>
      <c r="C65" t="s">
        <v>36</v>
      </c>
      <c r="D65">
        <f t="shared" si="0"/>
        <v>6</v>
      </c>
    </row>
    <row r="66" spans="1:4" x14ac:dyDescent="0.3">
      <c r="A66" s="28">
        <v>43137</v>
      </c>
      <c r="B66" s="28">
        <v>43143</v>
      </c>
      <c r="C66" t="s">
        <v>36</v>
      </c>
      <c r="D66">
        <f t="shared" ref="D66:D129" si="4">B66-A66</f>
        <v>6</v>
      </c>
    </row>
    <row r="67" spans="1:4" x14ac:dyDescent="0.3">
      <c r="A67" s="28">
        <v>43137</v>
      </c>
      <c r="B67" s="28">
        <v>43143</v>
      </c>
      <c r="C67" t="s">
        <v>36</v>
      </c>
      <c r="D67">
        <f t="shared" si="4"/>
        <v>6</v>
      </c>
    </row>
    <row r="68" spans="1:4" x14ac:dyDescent="0.3">
      <c r="A68" s="28">
        <v>43137</v>
      </c>
      <c r="B68" s="28">
        <v>43143</v>
      </c>
      <c r="C68" t="s">
        <v>36</v>
      </c>
      <c r="D68">
        <f t="shared" si="4"/>
        <v>6</v>
      </c>
    </row>
    <row r="69" spans="1:4" x14ac:dyDescent="0.3">
      <c r="A69" s="28">
        <v>43137</v>
      </c>
      <c r="B69" s="28">
        <v>43143</v>
      </c>
      <c r="C69" t="s">
        <v>36</v>
      </c>
      <c r="D69">
        <f t="shared" si="4"/>
        <v>6</v>
      </c>
    </row>
    <row r="70" spans="1:4" x14ac:dyDescent="0.3">
      <c r="A70" s="28">
        <v>43137</v>
      </c>
      <c r="B70" s="28">
        <v>43143</v>
      </c>
      <c r="C70" t="s">
        <v>36</v>
      </c>
      <c r="D70">
        <f t="shared" si="4"/>
        <v>6</v>
      </c>
    </row>
    <row r="71" spans="1:4" x14ac:dyDescent="0.3">
      <c r="A71" s="28">
        <v>43137</v>
      </c>
      <c r="B71" s="28">
        <v>43143</v>
      </c>
      <c r="C71" t="s">
        <v>36</v>
      </c>
      <c r="D71">
        <f t="shared" si="4"/>
        <v>6</v>
      </c>
    </row>
    <row r="72" spans="1:4" x14ac:dyDescent="0.3">
      <c r="A72" s="28">
        <v>43137</v>
      </c>
      <c r="B72" s="28">
        <v>43143</v>
      </c>
      <c r="C72" t="s">
        <v>36</v>
      </c>
      <c r="D72">
        <f t="shared" si="4"/>
        <v>6</v>
      </c>
    </row>
    <row r="73" spans="1:4" x14ac:dyDescent="0.3">
      <c r="A73" s="28">
        <v>43137</v>
      </c>
      <c r="B73" s="28">
        <v>43143</v>
      </c>
      <c r="C73" t="s">
        <v>36</v>
      </c>
      <c r="D73">
        <f t="shared" si="4"/>
        <v>6</v>
      </c>
    </row>
    <row r="74" spans="1:4" x14ac:dyDescent="0.3">
      <c r="A74" s="28">
        <v>43137</v>
      </c>
      <c r="B74" s="28">
        <v>43143</v>
      </c>
      <c r="C74" t="s">
        <v>36</v>
      </c>
      <c r="D74">
        <f t="shared" si="4"/>
        <v>6</v>
      </c>
    </row>
    <row r="75" spans="1:4" x14ac:dyDescent="0.3">
      <c r="A75" s="28">
        <v>43137</v>
      </c>
      <c r="B75" s="28">
        <v>43143</v>
      </c>
      <c r="C75" t="s">
        <v>36</v>
      </c>
      <c r="D75">
        <f t="shared" si="4"/>
        <v>6</v>
      </c>
    </row>
    <row r="76" spans="1:4" x14ac:dyDescent="0.3">
      <c r="A76" s="28">
        <v>43137</v>
      </c>
      <c r="B76" s="28">
        <v>43143</v>
      </c>
      <c r="C76" t="s">
        <v>36</v>
      </c>
      <c r="D76">
        <f t="shared" si="4"/>
        <v>6</v>
      </c>
    </row>
    <row r="77" spans="1:4" x14ac:dyDescent="0.3">
      <c r="A77" s="28">
        <v>43137</v>
      </c>
      <c r="B77" s="28">
        <v>43143</v>
      </c>
      <c r="C77" t="s">
        <v>36</v>
      </c>
      <c r="D77">
        <f t="shared" si="4"/>
        <v>6</v>
      </c>
    </row>
    <row r="78" spans="1:4" x14ac:dyDescent="0.3">
      <c r="A78" s="28">
        <v>43137</v>
      </c>
      <c r="B78" s="28">
        <v>43143</v>
      </c>
      <c r="C78" t="s">
        <v>36</v>
      </c>
      <c r="D78">
        <f t="shared" si="4"/>
        <v>6</v>
      </c>
    </row>
    <row r="79" spans="1:4" x14ac:dyDescent="0.3">
      <c r="A79" s="28">
        <v>43137</v>
      </c>
      <c r="B79" s="28">
        <v>43143</v>
      </c>
      <c r="C79" t="s">
        <v>36</v>
      </c>
      <c r="D79">
        <f t="shared" si="4"/>
        <v>6</v>
      </c>
    </row>
    <row r="80" spans="1:4" x14ac:dyDescent="0.3">
      <c r="A80" s="28">
        <v>43137</v>
      </c>
      <c r="B80" s="28">
        <v>43143</v>
      </c>
      <c r="C80" t="s">
        <v>36</v>
      </c>
      <c r="D80">
        <f t="shared" si="4"/>
        <v>6</v>
      </c>
    </row>
    <row r="81" spans="1:4" x14ac:dyDescent="0.3">
      <c r="A81" s="28">
        <v>43137</v>
      </c>
      <c r="B81" s="28">
        <v>43143</v>
      </c>
      <c r="C81" t="s">
        <v>36</v>
      </c>
      <c r="D81">
        <f t="shared" si="4"/>
        <v>6</v>
      </c>
    </row>
    <row r="82" spans="1:4" x14ac:dyDescent="0.3">
      <c r="A82" s="28">
        <v>43137</v>
      </c>
      <c r="B82" s="28">
        <v>43143</v>
      </c>
      <c r="C82" t="s">
        <v>36</v>
      </c>
      <c r="D82">
        <f t="shared" si="4"/>
        <v>6</v>
      </c>
    </row>
    <row r="83" spans="1:4" x14ac:dyDescent="0.3">
      <c r="A83" s="28">
        <v>43137</v>
      </c>
      <c r="B83" s="28">
        <v>43143</v>
      </c>
      <c r="C83" t="s">
        <v>36</v>
      </c>
      <c r="D83">
        <f t="shared" si="4"/>
        <v>6</v>
      </c>
    </row>
    <row r="84" spans="1:4" x14ac:dyDescent="0.3">
      <c r="A84" s="28">
        <v>43152</v>
      </c>
      <c r="B84" s="28">
        <v>43158</v>
      </c>
      <c r="C84" t="s">
        <v>35</v>
      </c>
      <c r="D84">
        <f t="shared" si="4"/>
        <v>6</v>
      </c>
    </row>
    <row r="85" spans="1:4" x14ac:dyDescent="0.3">
      <c r="A85" s="28">
        <v>43152</v>
      </c>
      <c r="B85" s="28">
        <v>43158</v>
      </c>
      <c r="C85" t="s">
        <v>35</v>
      </c>
      <c r="D85">
        <f t="shared" si="4"/>
        <v>6</v>
      </c>
    </row>
    <row r="86" spans="1:4" x14ac:dyDescent="0.3">
      <c r="A86" s="28">
        <v>43154</v>
      </c>
      <c r="B86" s="28">
        <v>43160</v>
      </c>
      <c r="C86" t="s">
        <v>35</v>
      </c>
      <c r="D86">
        <f t="shared" si="4"/>
        <v>6</v>
      </c>
    </row>
    <row r="87" spans="1:4" x14ac:dyDescent="0.3">
      <c r="A87" s="28">
        <v>43131</v>
      </c>
      <c r="B87" s="28">
        <v>43136</v>
      </c>
      <c r="C87" t="s">
        <v>36</v>
      </c>
      <c r="D87">
        <f t="shared" si="4"/>
        <v>5</v>
      </c>
    </row>
    <row r="88" spans="1:4" x14ac:dyDescent="0.3">
      <c r="A88" s="28">
        <v>43133</v>
      </c>
      <c r="B88" s="28">
        <v>43138</v>
      </c>
      <c r="C88" t="s">
        <v>36</v>
      </c>
      <c r="D88">
        <f t="shared" si="4"/>
        <v>5</v>
      </c>
    </row>
    <row r="89" spans="1:4" x14ac:dyDescent="0.3">
      <c r="A89" s="28">
        <v>43133</v>
      </c>
      <c r="B89" s="28">
        <v>43138</v>
      </c>
      <c r="C89" t="s">
        <v>36</v>
      </c>
      <c r="D89">
        <f t="shared" si="4"/>
        <v>5</v>
      </c>
    </row>
    <row r="90" spans="1:4" x14ac:dyDescent="0.3">
      <c r="A90" s="28">
        <v>43136</v>
      </c>
      <c r="B90" s="28">
        <v>43141</v>
      </c>
      <c r="C90" t="s">
        <v>36</v>
      </c>
      <c r="D90">
        <f t="shared" si="4"/>
        <v>5</v>
      </c>
    </row>
    <row r="91" spans="1:4" x14ac:dyDescent="0.3">
      <c r="A91" s="28">
        <v>43136</v>
      </c>
      <c r="B91" s="28">
        <v>43141</v>
      </c>
      <c r="C91" t="s">
        <v>36</v>
      </c>
      <c r="D91">
        <f t="shared" si="4"/>
        <v>5</v>
      </c>
    </row>
    <row r="92" spans="1:4" x14ac:dyDescent="0.3">
      <c r="A92" s="28">
        <v>43138</v>
      </c>
      <c r="B92" s="28">
        <v>43143</v>
      </c>
      <c r="C92" t="s">
        <v>36</v>
      </c>
      <c r="D92">
        <f t="shared" si="4"/>
        <v>5</v>
      </c>
    </row>
    <row r="93" spans="1:4" x14ac:dyDescent="0.3">
      <c r="A93" s="28">
        <v>43138</v>
      </c>
      <c r="B93" s="28">
        <v>43143</v>
      </c>
      <c r="C93" t="s">
        <v>36</v>
      </c>
      <c r="D93">
        <f t="shared" si="4"/>
        <v>5</v>
      </c>
    </row>
    <row r="94" spans="1:4" x14ac:dyDescent="0.3">
      <c r="A94" s="28">
        <v>43138</v>
      </c>
      <c r="B94" s="28">
        <v>43143</v>
      </c>
      <c r="C94" t="s">
        <v>36</v>
      </c>
      <c r="D94">
        <f t="shared" si="4"/>
        <v>5</v>
      </c>
    </row>
    <row r="95" spans="1:4" x14ac:dyDescent="0.3">
      <c r="A95" s="28">
        <v>43146</v>
      </c>
      <c r="B95" s="28">
        <v>43151</v>
      </c>
      <c r="C95" t="s">
        <v>35</v>
      </c>
      <c r="D95">
        <f t="shared" si="4"/>
        <v>5</v>
      </c>
    </row>
    <row r="96" spans="1:4" x14ac:dyDescent="0.3">
      <c r="A96" s="28">
        <v>43146</v>
      </c>
      <c r="B96" s="28">
        <v>43151</v>
      </c>
      <c r="C96" t="s">
        <v>35</v>
      </c>
      <c r="D96">
        <f t="shared" si="4"/>
        <v>5</v>
      </c>
    </row>
    <row r="97" spans="1:4" x14ac:dyDescent="0.3">
      <c r="A97" s="28">
        <v>43152</v>
      </c>
      <c r="B97" s="28">
        <v>43157</v>
      </c>
      <c r="C97" t="s">
        <v>35</v>
      </c>
      <c r="D97">
        <f t="shared" si="4"/>
        <v>5</v>
      </c>
    </row>
    <row r="98" spans="1:4" x14ac:dyDescent="0.3">
      <c r="A98" s="28">
        <v>43153</v>
      </c>
      <c r="B98" s="28">
        <v>43158</v>
      </c>
      <c r="C98" t="s">
        <v>35</v>
      </c>
      <c r="D98">
        <f t="shared" si="4"/>
        <v>5</v>
      </c>
    </row>
    <row r="99" spans="1:4" x14ac:dyDescent="0.3">
      <c r="A99" s="28">
        <v>43154</v>
      </c>
      <c r="B99" s="28">
        <v>43159</v>
      </c>
      <c r="C99" t="s">
        <v>35</v>
      </c>
      <c r="D99">
        <f t="shared" si="4"/>
        <v>5</v>
      </c>
    </row>
    <row r="100" spans="1:4" x14ac:dyDescent="0.3">
      <c r="A100" s="28">
        <v>43154</v>
      </c>
      <c r="B100" s="28">
        <v>43159</v>
      </c>
      <c r="C100" t="s">
        <v>35</v>
      </c>
      <c r="D100">
        <f t="shared" si="4"/>
        <v>5</v>
      </c>
    </row>
    <row r="101" spans="1:4" x14ac:dyDescent="0.3">
      <c r="A101" s="28">
        <v>43159</v>
      </c>
      <c r="B101" s="28">
        <v>43164</v>
      </c>
      <c r="C101" t="s">
        <v>35</v>
      </c>
      <c r="D101">
        <f t="shared" si="4"/>
        <v>5</v>
      </c>
    </row>
    <row r="102" spans="1:4" x14ac:dyDescent="0.3">
      <c r="A102" s="28">
        <v>43132</v>
      </c>
      <c r="B102" s="28">
        <v>43136</v>
      </c>
      <c r="C102" t="s">
        <v>36</v>
      </c>
      <c r="D102">
        <f t="shared" si="4"/>
        <v>4</v>
      </c>
    </row>
    <row r="103" spans="1:4" x14ac:dyDescent="0.3">
      <c r="A103" s="28">
        <v>43137</v>
      </c>
      <c r="B103" s="28">
        <v>43141</v>
      </c>
      <c r="C103" t="s">
        <v>36</v>
      </c>
      <c r="D103">
        <f t="shared" si="4"/>
        <v>4</v>
      </c>
    </row>
    <row r="104" spans="1:4" x14ac:dyDescent="0.3">
      <c r="A104" s="28">
        <v>43137</v>
      </c>
      <c r="B104" s="28">
        <v>43141</v>
      </c>
      <c r="C104" t="s">
        <v>36</v>
      </c>
      <c r="D104">
        <f t="shared" si="4"/>
        <v>4</v>
      </c>
    </row>
    <row r="105" spans="1:4" x14ac:dyDescent="0.3">
      <c r="A105" s="28">
        <v>43137</v>
      </c>
      <c r="B105" s="28">
        <v>43141</v>
      </c>
      <c r="C105" t="s">
        <v>36</v>
      </c>
      <c r="D105">
        <f t="shared" si="4"/>
        <v>4</v>
      </c>
    </row>
    <row r="106" spans="1:4" x14ac:dyDescent="0.3">
      <c r="A106" s="28">
        <v>43137</v>
      </c>
      <c r="B106" s="28">
        <v>43141</v>
      </c>
      <c r="C106" t="s">
        <v>36</v>
      </c>
      <c r="D106">
        <f t="shared" si="4"/>
        <v>4</v>
      </c>
    </row>
    <row r="107" spans="1:4" x14ac:dyDescent="0.3">
      <c r="A107" s="28">
        <v>43137</v>
      </c>
      <c r="B107" s="28">
        <v>43141</v>
      </c>
      <c r="C107" t="s">
        <v>36</v>
      </c>
      <c r="D107">
        <f t="shared" si="4"/>
        <v>4</v>
      </c>
    </row>
    <row r="108" spans="1:4" x14ac:dyDescent="0.3">
      <c r="A108" s="28">
        <v>43139</v>
      </c>
      <c r="B108" s="28">
        <v>43143</v>
      </c>
      <c r="C108" t="s">
        <v>36</v>
      </c>
      <c r="D108">
        <f t="shared" si="4"/>
        <v>4</v>
      </c>
    </row>
    <row r="109" spans="1:4" x14ac:dyDescent="0.3">
      <c r="A109" s="28">
        <v>43150</v>
      </c>
      <c r="B109" s="28">
        <v>43154</v>
      </c>
      <c r="C109" t="s">
        <v>35</v>
      </c>
      <c r="D109">
        <f t="shared" si="4"/>
        <v>4</v>
      </c>
    </row>
    <row r="110" spans="1:4" x14ac:dyDescent="0.3">
      <c r="A110" s="28">
        <v>43154</v>
      </c>
      <c r="B110" s="28">
        <v>43158</v>
      </c>
      <c r="C110" t="s">
        <v>34</v>
      </c>
      <c r="D110">
        <f t="shared" si="4"/>
        <v>4</v>
      </c>
    </row>
    <row r="111" spans="1:4" x14ac:dyDescent="0.3">
      <c r="A111" s="28">
        <v>43157</v>
      </c>
      <c r="B111" s="28">
        <v>43161</v>
      </c>
      <c r="C111" t="s">
        <v>35</v>
      </c>
      <c r="D111">
        <f t="shared" si="4"/>
        <v>4</v>
      </c>
    </row>
    <row r="112" spans="1:4" x14ac:dyDescent="0.3">
      <c r="A112" s="28">
        <v>43160</v>
      </c>
      <c r="B112" s="28">
        <v>43164</v>
      </c>
      <c r="C112" t="s">
        <v>35</v>
      </c>
      <c r="D112">
        <f t="shared" si="4"/>
        <v>4</v>
      </c>
    </row>
    <row r="113" spans="1:4" x14ac:dyDescent="0.3">
      <c r="A113" s="28">
        <v>43133</v>
      </c>
      <c r="B113" s="28">
        <v>43136</v>
      </c>
      <c r="C113" t="s">
        <v>36</v>
      </c>
      <c r="D113">
        <f t="shared" si="4"/>
        <v>3</v>
      </c>
    </row>
    <row r="114" spans="1:4" x14ac:dyDescent="0.3">
      <c r="A114" s="28">
        <v>43133</v>
      </c>
      <c r="B114" s="28">
        <v>43136</v>
      </c>
      <c r="C114" t="s">
        <v>36</v>
      </c>
      <c r="D114">
        <f t="shared" si="4"/>
        <v>3</v>
      </c>
    </row>
    <row r="115" spans="1:4" x14ac:dyDescent="0.3">
      <c r="A115" s="28">
        <v>43136</v>
      </c>
      <c r="B115" s="28">
        <v>43139</v>
      </c>
      <c r="C115" t="s">
        <v>35</v>
      </c>
      <c r="D115">
        <f t="shared" si="4"/>
        <v>3</v>
      </c>
    </row>
    <row r="116" spans="1:4" x14ac:dyDescent="0.3">
      <c r="A116" s="28">
        <v>43137</v>
      </c>
      <c r="B116" s="28">
        <v>43140</v>
      </c>
      <c r="C116" t="s">
        <v>36</v>
      </c>
      <c r="D116">
        <f t="shared" si="4"/>
        <v>3</v>
      </c>
    </row>
    <row r="117" spans="1:4" x14ac:dyDescent="0.3">
      <c r="A117" s="28">
        <v>43140</v>
      </c>
      <c r="B117" s="28">
        <v>43143</v>
      </c>
      <c r="C117" t="s">
        <v>36</v>
      </c>
      <c r="D117">
        <f t="shared" si="4"/>
        <v>3</v>
      </c>
    </row>
    <row r="118" spans="1:4" x14ac:dyDescent="0.3">
      <c r="A118" s="28">
        <v>43148</v>
      </c>
      <c r="B118" s="28">
        <v>43151</v>
      </c>
      <c r="C118" t="s">
        <v>35</v>
      </c>
      <c r="D118">
        <f t="shared" si="4"/>
        <v>3</v>
      </c>
    </row>
    <row r="119" spans="1:4" x14ac:dyDescent="0.3">
      <c r="A119" s="28">
        <v>43150</v>
      </c>
      <c r="B119" s="28">
        <v>43153</v>
      </c>
      <c r="C119" t="s">
        <v>35</v>
      </c>
      <c r="D119">
        <f t="shared" si="4"/>
        <v>3</v>
      </c>
    </row>
    <row r="120" spans="1:4" x14ac:dyDescent="0.3">
      <c r="A120" s="28">
        <v>43154</v>
      </c>
      <c r="B120" s="28">
        <v>43157</v>
      </c>
      <c r="C120" t="s">
        <v>35</v>
      </c>
      <c r="D120">
        <f t="shared" si="4"/>
        <v>3</v>
      </c>
    </row>
    <row r="121" spans="1:4" x14ac:dyDescent="0.3">
      <c r="A121" s="28">
        <v>43157</v>
      </c>
      <c r="B121" s="28">
        <v>43160</v>
      </c>
      <c r="C121" t="s">
        <v>35</v>
      </c>
      <c r="D121">
        <f t="shared" si="4"/>
        <v>3</v>
      </c>
    </row>
    <row r="122" spans="1:4" x14ac:dyDescent="0.3">
      <c r="A122" s="28">
        <v>43158</v>
      </c>
      <c r="B122" s="28">
        <v>43161</v>
      </c>
      <c r="C122" t="s">
        <v>35</v>
      </c>
      <c r="D122">
        <f t="shared" si="4"/>
        <v>3</v>
      </c>
    </row>
    <row r="123" spans="1:4" x14ac:dyDescent="0.3">
      <c r="A123" s="28">
        <v>43161</v>
      </c>
      <c r="B123" s="28">
        <v>43164</v>
      </c>
      <c r="C123" t="s">
        <v>35</v>
      </c>
      <c r="D123">
        <f t="shared" si="4"/>
        <v>3</v>
      </c>
    </row>
    <row r="124" spans="1:4" x14ac:dyDescent="0.3">
      <c r="A124" s="28">
        <v>43161</v>
      </c>
      <c r="B124" s="28">
        <v>43164</v>
      </c>
      <c r="C124" t="s">
        <v>35</v>
      </c>
      <c r="D124">
        <f t="shared" si="4"/>
        <v>3</v>
      </c>
    </row>
    <row r="125" spans="1:4" x14ac:dyDescent="0.3">
      <c r="A125" s="28">
        <v>43136</v>
      </c>
      <c r="B125" s="28">
        <v>43138</v>
      </c>
      <c r="C125" t="s">
        <v>36</v>
      </c>
      <c r="D125">
        <f t="shared" si="4"/>
        <v>2</v>
      </c>
    </row>
    <row r="126" spans="1:4" x14ac:dyDescent="0.3">
      <c r="A126" s="28">
        <v>43136</v>
      </c>
      <c r="B126" s="28">
        <v>43138</v>
      </c>
      <c r="C126" t="s">
        <v>36</v>
      </c>
      <c r="D126">
        <f t="shared" si="4"/>
        <v>2</v>
      </c>
    </row>
    <row r="127" spans="1:4" x14ac:dyDescent="0.3">
      <c r="A127" s="28">
        <v>43136</v>
      </c>
      <c r="B127" s="28">
        <v>43138</v>
      </c>
      <c r="C127" t="s">
        <v>36</v>
      </c>
      <c r="D127">
        <f t="shared" si="4"/>
        <v>2</v>
      </c>
    </row>
    <row r="128" spans="1:4" x14ac:dyDescent="0.3">
      <c r="A128" s="28">
        <v>43136</v>
      </c>
      <c r="B128" s="28">
        <v>43138</v>
      </c>
      <c r="C128" t="s">
        <v>36</v>
      </c>
      <c r="D128">
        <f t="shared" si="4"/>
        <v>2</v>
      </c>
    </row>
    <row r="129" spans="1:4" x14ac:dyDescent="0.3">
      <c r="A129" s="28">
        <v>43136</v>
      </c>
      <c r="B129" s="28">
        <v>43138</v>
      </c>
      <c r="C129" t="s">
        <v>36</v>
      </c>
      <c r="D129">
        <f t="shared" si="4"/>
        <v>2</v>
      </c>
    </row>
    <row r="130" spans="1:4" x14ac:dyDescent="0.3">
      <c r="A130" s="28">
        <v>43138</v>
      </c>
      <c r="B130" s="28">
        <v>43140</v>
      </c>
      <c r="C130" t="s">
        <v>35</v>
      </c>
      <c r="D130">
        <f t="shared" ref="D130:D193" si="5">B130-A130</f>
        <v>2</v>
      </c>
    </row>
    <row r="131" spans="1:4" x14ac:dyDescent="0.3">
      <c r="A131" s="28">
        <v>43138</v>
      </c>
      <c r="B131" s="28">
        <v>43140</v>
      </c>
      <c r="C131" t="s">
        <v>35</v>
      </c>
      <c r="D131">
        <f t="shared" si="5"/>
        <v>2</v>
      </c>
    </row>
    <row r="132" spans="1:4" x14ac:dyDescent="0.3">
      <c r="A132" s="28">
        <v>43144</v>
      </c>
      <c r="B132" s="28">
        <v>43146</v>
      </c>
      <c r="C132" t="s">
        <v>34</v>
      </c>
      <c r="D132">
        <f t="shared" si="5"/>
        <v>2</v>
      </c>
    </row>
    <row r="133" spans="1:4" x14ac:dyDescent="0.3">
      <c r="A133" s="28">
        <v>43144</v>
      </c>
      <c r="B133" s="28">
        <v>43146</v>
      </c>
      <c r="C133" t="s">
        <v>34</v>
      </c>
      <c r="D133">
        <f t="shared" si="5"/>
        <v>2</v>
      </c>
    </row>
    <row r="134" spans="1:4" x14ac:dyDescent="0.3">
      <c r="A134" s="28">
        <v>43150</v>
      </c>
      <c r="B134" s="28">
        <v>43152</v>
      </c>
      <c r="C134" t="s">
        <v>35</v>
      </c>
      <c r="D134">
        <f t="shared" si="5"/>
        <v>2</v>
      </c>
    </row>
    <row r="135" spans="1:4" x14ac:dyDescent="0.3">
      <c r="A135" s="28">
        <v>43151</v>
      </c>
      <c r="B135" s="28">
        <v>43153</v>
      </c>
      <c r="C135" t="s">
        <v>35</v>
      </c>
      <c r="D135">
        <f t="shared" si="5"/>
        <v>2</v>
      </c>
    </row>
    <row r="136" spans="1:4" x14ac:dyDescent="0.3">
      <c r="A136" s="28">
        <v>43152</v>
      </c>
      <c r="B136" s="28">
        <v>43154</v>
      </c>
      <c r="C136" t="s">
        <v>35</v>
      </c>
      <c r="D136">
        <f t="shared" si="5"/>
        <v>2</v>
      </c>
    </row>
    <row r="137" spans="1:4" x14ac:dyDescent="0.3">
      <c r="A137" s="28">
        <v>43155</v>
      </c>
      <c r="B137" s="28">
        <v>43157</v>
      </c>
      <c r="C137" t="s">
        <v>35</v>
      </c>
      <c r="D137">
        <f t="shared" si="5"/>
        <v>2</v>
      </c>
    </row>
    <row r="138" spans="1:4" x14ac:dyDescent="0.3">
      <c r="A138" s="28">
        <v>43157</v>
      </c>
      <c r="B138" s="28">
        <v>43159</v>
      </c>
      <c r="C138" t="s">
        <v>35</v>
      </c>
      <c r="D138">
        <f t="shared" si="5"/>
        <v>2</v>
      </c>
    </row>
    <row r="139" spans="1:4" x14ac:dyDescent="0.3">
      <c r="A139" s="28">
        <v>43158</v>
      </c>
      <c r="B139" s="28">
        <v>43160</v>
      </c>
      <c r="C139" t="s">
        <v>35</v>
      </c>
      <c r="D139">
        <f t="shared" si="5"/>
        <v>2</v>
      </c>
    </row>
    <row r="140" spans="1:4" x14ac:dyDescent="0.3">
      <c r="A140" s="28">
        <v>43159</v>
      </c>
      <c r="B140" s="28">
        <v>43161</v>
      </c>
      <c r="C140" t="s">
        <v>35</v>
      </c>
      <c r="D140">
        <f t="shared" si="5"/>
        <v>2</v>
      </c>
    </row>
    <row r="141" spans="1:4" x14ac:dyDescent="0.3">
      <c r="A141" s="28">
        <v>43159</v>
      </c>
      <c r="B141" s="28">
        <v>43161</v>
      </c>
      <c r="C141" t="s">
        <v>35</v>
      </c>
      <c r="D141">
        <f t="shared" si="5"/>
        <v>2</v>
      </c>
    </row>
    <row r="142" spans="1:4" x14ac:dyDescent="0.3">
      <c r="A142" s="28">
        <v>43131</v>
      </c>
      <c r="B142" s="28">
        <v>43132</v>
      </c>
      <c r="C142" t="s">
        <v>36</v>
      </c>
      <c r="D142">
        <f t="shared" si="5"/>
        <v>1</v>
      </c>
    </row>
    <row r="143" spans="1:4" x14ac:dyDescent="0.3">
      <c r="A143" s="28">
        <v>43131</v>
      </c>
      <c r="B143" s="28">
        <v>43132</v>
      </c>
      <c r="C143" t="s">
        <v>36</v>
      </c>
      <c r="D143">
        <f t="shared" si="5"/>
        <v>1</v>
      </c>
    </row>
    <row r="144" spans="1:4" x14ac:dyDescent="0.3">
      <c r="A144" s="28">
        <v>43131</v>
      </c>
      <c r="B144" s="28">
        <v>43132</v>
      </c>
      <c r="C144" t="s">
        <v>36</v>
      </c>
      <c r="D144">
        <f t="shared" si="5"/>
        <v>1</v>
      </c>
    </row>
    <row r="145" spans="1:4" x14ac:dyDescent="0.3">
      <c r="A145" s="28">
        <v>43131</v>
      </c>
      <c r="B145" s="28">
        <v>43132</v>
      </c>
      <c r="C145" t="s">
        <v>36</v>
      </c>
      <c r="D145">
        <f t="shared" si="5"/>
        <v>1</v>
      </c>
    </row>
    <row r="146" spans="1:4" x14ac:dyDescent="0.3">
      <c r="A146" s="28">
        <v>43131</v>
      </c>
      <c r="B146" s="28">
        <v>43132</v>
      </c>
      <c r="C146" t="s">
        <v>36</v>
      </c>
      <c r="D146">
        <f t="shared" si="5"/>
        <v>1</v>
      </c>
    </row>
    <row r="147" spans="1:4" x14ac:dyDescent="0.3">
      <c r="A147" s="28">
        <v>43131</v>
      </c>
      <c r="B147" s="28">
        <v>43132</v>
      </c>
      <c r="C147" t="s">
        <v>36</v>
      </c>
      <c r="D147">
        <f t="shared" si="5"/>
        <v>1</v>
      </c>
    </row>
    <row r="148" spans="1:4" x14ac:dyDescent="0.3">
      <c r="A148" s="28">
        <v>43131</v>
      </c>
      <c r="B148" s="28">
        <v>43132</v>
      </c>
      <c r="C148" t="s">
        <v>36</v>
      </c>
      <c r="D148">
        <f t="shared" si="5"/>
        <v>1</v>
      </c>
    </row>
    <row r="149" spans="1:4" x14ac:dyDescent="0.3">
      <c r="A149" s="28">
        <v>43131</v>
      </c>
      <c r="B149" s="28">
        <v>43132</v>
      </c>
      <c r="C149" t="s">
        <v>36</v>
      </c>
      <c r="D149">
        <f t="shared" si="5"/>
        <v>1</v>
      </c>
    </row>
    <row r="150" spans="1:4" x14ac:dyDescent="0.3">
      <c r="A150" s="28">
        <v>43137</v>
      </c>
      <c r="B150" s="28">
        <v>43138</v>
      </c>
      <c r="C150" t="s">
        <v>35</v>
      </c>
      <c r="D150">
        <f t="shared" si="5"/>
        <v>1</v>
      </c>
    </row>
    <row r="151" spans="1:4" x14ac:dyDescent="0.3">
      <c r="A151" s="28">
        <v>43137</v>
      </c>
      <c r="B151" s="28">
        <v>43138</v>
      </c>
      <c r="C151" t="s">
        <v>35</v>
      </c>
      <c r="D151">
        <f t="shared" si="5"/>
        <v>1</v>
      </c>
    </row>
    <row r="152" spans="1:4" x14ac:dyDescent="0.3">
      <c r="A152" s="28">
        <v>43137</v>
      </c>
      <c r="B152" s="28">
        <v>43138</v>
      </c>
      <c r="C152" t="s">
        <v>36</v>
      </c>
      <c r="D152">
        <f t="shared" si="5"/>
        <v>1</v>
      </c>
    </row>
    <row r="153" spans="1:4" x14ac:dyDescent="0.3">
      <c r="A153" s="28">
        <v>43137</v>
      </c>
      <c r="B153" s="28">
        <v>43138</v>
      </c>
      <c r="C153" t="s">
        <v>36</v>
      </c>
      <c r="D153">
        <f t="shared" si="5"/>
        <v>1</v>
      </c>
    </row>
    <row r="154" spans="1:4" x14ac:dyDescent="0.3">
      <c r="A154" s="28">
        <v>43138</v>
      </c>
      <c r="B154" s="28">
        <v>43139</v>
      </c>
      <c r="C154" t="s">
        <v>35</v>
      </c>
      <c r="D154">
        <f t="shared" si="5"/>
        <v>1</v>
      </c>
    </row>
    <row r="155" spans="1:4" x14ac:dyDescent="0.3">
      <c r="A155" s="28">
        <v>43138</v>
      </c>
      <c r="B155" s="28">
        <v>43139</v>
      </c>
      <c r="C155" t="s">
        <v>37</v>
      </c>
      <c r="D155">
        <f t="shared" si="5"/>
        <v>1</v>
      </c>
    </row>
    <row r="156" spans="1:4" x14ac:dyDescent="0.3">
      <c r="A156" s="28">
        <v>43139</v>
      </c>
      <c r="B156" s="28">
        <v>43140</v>
      </c>
      <c r="C156" t="s">
        <v>35</v>
      </c>
      <c r="D156">
        <f t="shared" si="5"/>
        <v>1</v>
      </c>
    </row>
    <row r="157" spans="1:4" x14ac:dyDescent="0.3">
      <c r="A157" s="28">
        <v>43139</v>
      </c>
      <c r="B157" s="28">
        <v>43140</v>
      </c>
      <c r="C157" t="s">
        <v>35</v>
      </c>
      <c r="D157">
        <f t="shared" si="5"/>
        <v>1</v>
      </c>
    </row>
    <row r="158" spans="1:4" x14ac:dyDescent="0.3">
      <c r="A158" s="28">
        <v>43139</v>
      </c>
      <c r="B158" s="28">
        <v>43140</v>
      </c>
      <c r="C158" t="s">
        <v>35</v>
      </c>
      <c r="D158">
        <f t="shared" si="5"/>
        <v>1</v>
      </c>
    </row>
    <row r="159" spans="1:4" x14ac:dyDescent="0.3">
      <c r="A159" s="28">
        <v>43145</v>
      </c>
      <c r="B159" s="28">
        <v>43146</v>
      </c>
      <c r="C159" t="s">
        <v>34</v>
      </c>
      <c r="D159">
        <f t="shared" si="5"/>
        <v>1</v>
      </c>
    </row>
    <row r="160" spans="1:4" x14ac:dyDescent="0.3">
      <c r="A160" s="28">
        <v>43146</v>
      </c>
      <c r="B160" s="28">
        <v>43147</v>
      </c>
      <c r="C160" t="s">
        <v>34</v>
      </c>
      <c r="D160">
        <f t="shared" si="5"/>
        <v>1</v>
      </c>
    </row>
    <row r="161" spans="1:4" x14ac:dyDescent="0.3">
      <c r="A161" s="28">
        <v>43146</v>
      </c>
      <c r="B161" s="28">
        <v>43147</v>
      </c>
      <c r="C161" t="s">
        <v>35</v>
      </c>
      <c r="D161">
        <f t="shared" si="5"/>
        <v>1</v>
      </c>
    </row>
    <row r="162" spans="1:4" x14ac:dyDescent="0.3">
      <c r="A162" s="28">
        <v>43146</v>
      </c>
      <c r="B162" s="28">
        <v>43147</v>
      </c>
      <c r="C162" t="s">
        <v>36</v>
      </c>
      <c r="D162">
        <f t="shared" si="5"/>
        <v>1</v>
      </c>
    </row>
    <row r="163" spans="1:4" x14ac:dyDescent="0.3">
      <c r="A163" s="28">
        <v>43146</v>
      </c>
      <c r="B163" s="28">
        <v>43147</v>
      </c>
      <c r="C163" t="s">
        <v>36</v>
      </c>
      <c r="D163">
        <f t="shared" si="5"/>
        <v>1</v>
      </c>
    </row>
    <row r="164" spans="1:4" x14ac:dyDescent="0.3">
      <c r="A164" s="28">
        <v>43146</v>
      </c>
      <c r="B164" s="28">
        <v>43147</v>
      </c>
      <c r="C164" t="s">
        <v>36</v>
      </c>
      <c r="D164">
        <f t="shared" si="5"/>
        <v>1</v>
      </c>
    </row>
    <row r="165" spans="1:4" x14ac:dyDescent="0.3">
      <c r="A165" s="28">
        <v>43146</v>
      </c>
      <c r="B165" s="28">
        <v>43147</v>
      </c>
      <c r="C165" t="s">
        <v>36</v>
      </c>
      <c r="D165">
        <f t="shared" si="5"/>
        <v>1</v>
      </c>
    </row>
    <row r="166" spans="1:4" x14ac:dyDescent="0.3">
      <c r="A166" s="28">
        <v>43146</v>
      </c>
      <c r="B166" s="28">
        <v>43147</v>
      </c>
      <c r="C166" t="s">
        <v>36</v>
      </c>
      <c r="D166">
        <f t="shared" si="5"/>
        <v>1</v>
      </c>
    </row>
    <row r="167" spans="1:4" x14ac:dyDescent="0.3">
      <c r="A167" s="28">
        <v>43146</v>
      </c>
      <c r="B167" s="28">
        <v>43147</v>
      </c>
      <c r="C167" t="s">
        <v>36</v>
      </c>
      <c r="D167">
        <f t="shared" si="5"/>
        <v>1</v>
      </c>
    </row>
    <row r="168" spans="1:4" x14ac:dyDescent="0.3">
      <c r="A168" s="28">
        <v>43146</v>
      </c>
      <c r="B168" s="28">
        <v>43147</v>
      </c>
      <c r="C168" t="s">
        <v>36</v>
      </c>
      <c r="D168">
        <f t="shared" si="5"/>
        <v>1</v>
      </c>
    </row>
    <row r="169" spans="1:4" x14ac:dyDescent="0.3">
      <c r="A169" s="28">
        <v>43147</v>
      </c>
      <c r="B169" s="28">
        <v>43148</v>
      </c>
      <c r="C169" t="s">
        <v>35</v>
      </c>
      <c r="D169">
        <f t="shared" si="5"/>
        <v>1</v>
      </c>
    </row>
    <row r="170" spans="1:4" x14ac:dyDescent="0.3">
      <c r="A170" s="28">
        <v>43150</v>
      </c>
      <c r="B170" s="28">
        <v>43151</v>
      </c>
      <c r="C170" t="s">
        <v>35</v>
      </c>
      <c r="D170">
        <f t="shared" si="5"/>
        <v>1</v>
      </c>
    </row>
    <row r="171" spans="1:4" x14ac:dyDescent="0.3">
      <c r="A171" s="28">
        <v>43150</v>
      </c>
      <c r="B171" s="28">
        <v>43151</v>
      </c>
      <c r="C171" t="s">
        <v>36</v>
      </c>
      <c r="D171">
        <f t="shared" si="5"/>
        <v>1</v>
      </c>
    </row>
    <row r="172" spans="1:4" x14ac:dyDescent="0.3">
      <c r="A172" s="28">
        <v>43150</v>
      </c>
      <c r="B172" s="28">
        <v>43151</v>
      </c>
      <c r="C172" t="s">
        <v>35</v>
      </c>
      <c r="D172">
        <f t="shared" si="5"/>
        <v>1</v>
      </c>
    </row>
    <row r="173" spans="1:4" x14ac:dyDescent="0.3">
      <c r="A173" s="28">
        <v>43150</v>
      </c>
      <c r="B173" s="28">
        <v>43151</v>
      </c>
      <c r="C173" t="s">
        <v>35</v>
      </c>
      <c r="D173">
        <f t="shared" si="5"/>
        <v>1</v>
      </c>
    </row>
    <row r="174" spans="1:4" x14ac:dyDescent="0.3">
      <c r="A174" s="28">
        <v>43151</v>
      </c>
      <c r="B174" s="28">
        <v>43152</v>
      </c>
      <c r="C174" t="s">
        <v>35</v>
      </c>
      <c r="D174">
        <f t="shared" si="5"/>
        <v>1</v>
      </c>
    </row>
    <row r="175" spans="1:4" x14ac:dyDescent="0.3">
      <c r="A175" s="28">
        <v>43151</v>
      </c>
      <c r="B175" s="28">
        <v>43152</v>
      </c>
      <c r="C175" t="s">
        <v>35</v>
      </c>
      <c r="D175">
        <f t="shared" si="5"/>
        <v>1</v>
      </c>
    </row>
    <row r="176" spans="1:4" x14ac:dyDescent="0.3">
      <c r="A176" s="28">
        <v>43151</v>
      </c>
      <c r="B176" s="28">
        <v>43152</v>
      </c>
      <c r="C176" t="s">
        <v>35</v>
      </c>
      <c r="D176">
        <f t="shared" si="5"/>
        <v>1</v>
      </c>
    </row>
    <row r="177" spans="1:4" x14ac:dyDescent="0.3">
      <c r="A177" s="28">
        <v>43151</v>
      </c>
      <c r="B177" s="28">
        <v>43152</v>
      </c>
      <c r="C177" t="s">
        <v>35</v>
      </c>
      <c r="D177">
        <f t="shared" si="5"/>
        <v>1</v>
      </c>
    </row>
    <row r="178" spans="1:4" x14ac:dyDescent="0.3">
      <c r="A178" s="28">
        <v>43151</v>
      </c>
      <c r="B178" s="28">
        <v>43152</v>
      </c>
      <c r="C178" t="s">
        <v>35</v>
      </c>
      <c r="D178">
        <f t="shared" si="5"/>
        <v>1</v>
      </c>
    </row>
    <row r="179" spans="1:4" x14ac:dyDescent="0.3">
      <c r="A179" s="28">
        <v>43151</v>
      </c>
      <c r="B179" s="28">
        <v>43152</v>
      </c>
      <c r="C179" t="s">
        <v>35</v>
      </c>
      <c r="D179">
        <f t="shared" si="5"/>
        <v>1</v>
      </c>
    </row>
    <row r="180" spans="1:4" x14ac:dyDescent="0.3">
      <c r="A180" s="28">
        <v>43152</v>
      </c>
      <c r="B180" s="28">
        <v>43153</v>
      </c>
      <c r="C180" t="s">
        <v>35</v>
      </c>
      <c r="D180">
        <f t="shared" si="5"/>
        <v>1</v>
      </c>
    </row>
    <row r="181" spans="1:4" x14ac:dyDescent="0.3">
      <c r="A181" s="28">
        <v>43153</v>
      </c>
      <c r="B181" s="28">
        <v>43154</v>
      </c>
      <c r="C181" t="s">
        <v>34</v>
      </c>
      <c r="D181">
        <f t="shared" si="5"/>
        <v>1</v>
      </c>
    </row>
    <row r="182" spans="1:4" x14ac:dyDescent="0.3">
      <c r="A182" s="28">
        <v>43153</v>
      </c>
      <c r="B182" s="28">
        <v>43154</v>
      </c>
      <c r="C182" t="s">
        <v>34</v>
      </c>
      <c r="D182">
        <f t="shared" si="5"/>
        <v>1</v>
      </c>
    </row>
    <row r="183" spans="1:4" x14ac:dyDescent="0.3">
      <c r="A183" s="28">
        <v>43153</v>
      </c>
      <c r="B183" s="28">
        <v>43154</v>
      </c>
      <c r="C183" t="s">
        <v>35</v>
      </c>
      <c r="D183">
        <f t="shared" si="5"/>
        <v>1</v>
      </c>
    </row>
    <row r="184" spans="1:4" x14ac:dyDescent="0.3">
      <c r="A184" s="28">
        <v>43153</v>
      </c>
      <c r="B184" s="28">
        <v>43154</v>
      </c>
      <c r="C184" t="s">
        <v>35</v>
      </c>
      <c r="D184">
        <f t="shared" si="5"/>
        <v>1</v>
      </c>
    </row>
    <row r="185" spans="1:4" x14ac:dyDescent="0.3">
      <c r="A185" s="28">
        <v>43157</v>
      </c>
      <c r="B185" s="28">
        <v>43158</v>
      </c>
      <c r="C185" t="s">
        <v>34</v>
      </c>
      <c r="D185">
        <f t="shared" si="5"/>
        <v>1</v>
      </c>
    </row>
    <row r="186" spans="1:4" x14ac:dyDescent="0.3">
      <c r="A186" s="28">
        <v>43157</v>
      </c>
      <c r="B186" s="28">
        <v>43158</v>
      </c>
      <c r="C186" t="s">
        <v>34</v>
      </c>
      <c r="D186">
        <f t="shared" si="5"/>
        <v>1</v>
      </c>
    </row>
    <row r="187" spans="1:4" x14ac:dyDescent="0.3">
      <c r="A187" s="28">
        <v>43157</v>
      </c>
      <c r="B187" s="28">
        <v>43158</v>
      </c>
      <c r="C187" t="s">
        <v>35</v>
      </c>
      <c r="D187">
        <f t="shared" si="5"/>
        <v>1</v>
      </c>
    </row>
    <row r="188" spans="1:4" x14ac:dyDescent="0.3">
      <c r="A188" s="28">
        <v>43158</v>
      </c>
      <c r="B188" s="28">
        <v>43159</v>
      </c>
      <c r="C188" t="s">
        <v>35</v>
      </c>
      <c r="D188">
        <f t="shared" si="5"/>
        <v>1</v>
      </c>
    </row>
    <row r="189" spans="1:4" x14ac:dyDescent="0.3">
      <c r="A189" s="28">
        <v>43158</v>
      </c>
      <c r="B189" s="28">
        <v>43159</v>
      </c>
      <c r="C189" t="s">
        <v>35</v>
      </c>
      <c r="D189">
        <f t="shared" si="5"/>
        <v>1</v>
      </c>
    </row>
    <row r="190" spans="1:4" x14ac:dyDescent="0.3">
      <c r="A190" s="28">
        <v>43158</v>
      </c>
      <c r="B190" s="28">
        <v>43159</v>
      </c>
      <c r="C190" t="s">
        <v>35</v>
      </c>
      <c r="D190">
        <f t="shared" si="5"/>
        <v>1</v>
      </c>
    </row>
    <row r="191" spans="1:4" x14ac:dyDescent="0.3">
      <c r="A191" s="28">
        <v>43159</v>
      </c>
      <c r="B191" s="28">
        <v>43160</v>
      </c>
      <c r="C191" t="s">
        <v>35</v>
      </c>
      <c r="D191">
        <f t="shared" si="5"/>
        <v>1</v>
      </c>
    </row>
    <row r="192" spans="1:4" x14ac:dyDescent="0.3">
      <c r="A192" s="28">
        <v>43160</v>
      </c>
      <c r="B192" s="28">
        <v>43161</v>
      </c>
      <c r="C192" t="s">
        <v>35</v>
      </c>
      <c r="D192">
        <f t="shared" si="5"/>
        <v>1</v>
      </c>
    </row>
    <row r="193" spans="1:4" x14ac:dyDescent="0.3">
      <c r="A193" s="28">
        <v>43131</v>
      </c>
      <c r="B193" s="28">
        <v>43131</v>
      </c>
      <c r="C193" t="s">
        <v>36</v>
      </c>
      <c r="D193">
        <f t="shared" si="5"/>
        <v>0</v>
      </c>
    </row>
    <row r="194" spans="1:4" x14ac:dyDescent="0.3">
      <c r="A194" s="28">
        <v>43131</v>
      </c>
      <c r="B194" s="28">
        <v>43131</v>
      </c>
      <c r="C194" t="s">
        <v>36</v>
      </c>
      <c r="D194">
        <f t="shared" ref="D194:D251" si="6">B194-A194</f>
        <v>0</v>
      </c>
    </row>
    <row r="195" spans="1:4" x14ac:dyDescent="0.3">
      <c r="A195" s="28">
        <v>43131</v>
      </c>
      <c r="B195" s="28">
        <v>43131</v>
      </c>
      <c r="C195" t="s">
        <v>36</v>
      </c>
      <c r="D195">
        <f t="shared" si="6"/>
        <v>0</v>
      </c>
    </row>
    <row r="196" spans="1:4" x14ac:dyDescent="0.3">
      <c r="A196" s="28">
        <v>43131</v>
      </c>
      <c r="B196" s="28">
        <v>43131</v>
      </c>
      <c r="C196" t="s">
        <v>36</v>
      </c>
      <c r="D196">
        <f t="shared" si="6"/>
        <v>0</v>
      </c>
    </row>
    <row r="197" spans="1:4" x14ac:dyDescent="0.3">
      <c r="A197" s="28">
        <v>43132</v>
      </c>
      <c r="B197" s="28">
        <v>43132</v>
      </c>
      <c r="C197" t="s">
        <v>36</v>
      </c>
      <c r="D197">
        <f t="shared" si="6"/>
        <v>0</v>
      </c>
    </row>
    <row r="198" spans="1:4" x14ac:dyDescent="0.3">
      <c r="A198" s="28">
        <v>43132</v>
      </c>
      <c r="B198" s="28">
        <v>43132</v>
      </c>
      <c r="C198" t="s">
        <v>36</v>
      </c>
      <c r="D198">
        <f t="shared" si="6"/>
        <v>0</v>
      </c>
    </row>
    <row r="199" spans="1:4" x14ac:dyDescent="0.3">
      <c r="A199" s="28">
        <v>43136</v>
      </c>
      <c r="B199" s="28">
        <v>43136</v>
      </c>
      <c r="C199" t="s">
        <v>36</v>
      </c>
      <c r="D199">
        <f t="shared" si="6"/>
        <v>0</v>
      </c>
    </row>
    <row r="200" spans="1:4" x14ac:dyDescent="0.3">
      <c r="A200" s="28">
        <v>43136</v>
      </c>
      <c r="B200" s="28">
        <v>43136</v>
      </c>
      <c r="C200" t="s">
        <v>36</v>
      </c>
      <c r="D200">
        <f t="shared" si="6"/>
        <v>0</v>
      </c>
    </row>
    <row r="201" spans="1:4" x14ac:dyDescent="0.3">
      <c r="A201" s="28">
        <v>43136</v>
      </c>
      <c r="B201" s="28">
        <v>43136</v>
      </c>
      <c r="C201" t="s">
        <v>36</v>
      </c>
      <c r="D201">
        <f t="shared" si="6"/>
        <v>0</v>
      </c>
    </row>
    <row r="202" spans="1:4" x14ac:dyDescent="0.3">
      <c r="A202" s="28">
        <v>43137</v>
      </c>
      <c r="B202" s="28">
        <v>43137</v>
      </c>
      <c r="C202" t="s">
        <v>36</v>
      </c>
      <c r="D202">
        <f t="shared" si="6"/>
        <v>0</v>
      </c>
    </row>
    <row r="203" spans="1:4" x14ac:dyDescent="0.3">
      <c r="A203" s="28">
        <v>43138</v>
      </c>
      <c r="B203" s="28">
        <v>43138</v>
      </c>
      <c r="C203" t="s">
        <v>36</v>
      </c>
      <c r="D203">
        <f t="shared" si="6"/>
        <v>0</v>
      </c>
    </row>
    <row r="204" spans="1:4" x14ac:dyDescent="0.3">
      <c r="A204" s="28">
        <v>43138</v>
      </c>
      <c r="B204" s="28">
        <v>43138</v>
      </c>
      <c r="C204" t="s">
        <v>36</v>
      </c>
      <c r="D204">
        <f t="shared" si="6"/>
        <v>0</v>
      </c>
    </row>
    <row r="205" spans="1:4" x14ac:dyDescent="0.3">
      <c r="A205" s="28">
        <v>43138</v>
      </c>
      <c r="B205" s="28">
        <v>43138</v>
      </c>
      <c r="C205" t="s">
        <v>36</v>
      </c>
      <c r="D205">
        <f t="shared" si="6"/>
        <v>0</v>
      </c>
    </row>
    <row r="206" spans="1:4" x14ac:dyDescent="0.3">
      <c r="A206" s="28">
        <v>43139</v>
      </c>
      <c r="B206" s="28">
        <v>43139</v>
      </c>
      <c r="C206" t="s">
        <v>35</v>
      </c>
      <c r="D206">
        <f t="shared" si="6"/>
        <v>0</v>
      </c>
    </row>
    <row r="207" spans="1:4" x14ac:dyDescent="0.3">
      <c r="A207" s="28">
        <v>43139</v>
      </c>
      <c r="B207" s="28">
        <v>43139</v>
      </c>
      <c r="C207" t="s">
        <v>35</v>
      </c>
      <c r="D207">
        <f t="shared" si="6"/>
        <v>0</v>
      </c>
    </row>
    <row r="208" spans="1:4" x14ac:dyDescent="0.3">
      <c r="A208" s="28">
        <v>43146</v>
      </c>
      <c r="B208" s="28">
        <v>43146</v>
      </c>
      <c r="C208" t="s">
        <v>36</v>
      </c>
      <c r="D208">
        <f t="shared" si="6"/>
        <v>0</v>
      </c>
    </row>
    <row r="209" spans="1:4" x14ac:dyDescent="0.3">
      <c r="A209" s="28">
        <v>43146</v>
      </c>
      <c r="B209" s="28">
        <v>43146</v>
      </c>
      <c r="C209" t="s">
        <v>36</v>
      </c>
      <c r="D209">
        <f t="shared" si="6"/>
        <v>0</v>
      </c>
    </row>
    <row r="210" spans="1:4" x14ac:dyDescent="0.3">
      <c r="A210" s="28">
        <v>43146</v>
      </c>
      <c r="B210" s="28">
        <v>43146</v>
      </c>
      <c r="C210" t="s">
        <v>36</v>
      </c>
      <c r="D210">
        <f t="shared" si="6"/>
        <v>0</v>
      </c>
    </row>
    <row r="211" spans="1:4" x14ac:dyDescent="0.3">
      <c r="A211" s="28">
        <v>43146</v>
      </c>
      <c r="B211" s="28">
        <v>43146</v>
      </c>
      <c r="C211" t="s">
        <v>36</v>
      </c>
      <c r="D211">
        <f t="shared" si="6"/>
        <v>0</v>
      </c>
    </row>
    <row r="212" spans="1:4" x14ac:dyDescent="0.3">
      <c r="A212" s="28">
        <v>43146</v>
      </c>
      <c r="B212" s="28">
        <v>43146</v>
      </c>
      <c r="C212" t="s">
        <v>36</v>
      </c>
      <c r="D212">
        <f t="shared" si="6"/>
        <v>0</v>
      </c>
    </row>
    <row r="213" spans="1:4" x14ac:dyDescent="0.3">
      <c r="A213" s="28">
        <v>43146</v>
      </c>
      <c r="B213" s="28">
        <v>43146</v>
      </c>
      <c r="C213" t="s">
        <v>36</v>
      </c>
      <c r="D213">
        <f t="shared" si="6"/>
        <v>0</v>
      </c>
    </row>
    <row r="214" spans="1:4" x14ac:dyDescent="0.3">
      <c r="A214" s="28">
        <v>43146</v>
      </c>
      <c r="B214" s="28">
        <v>43146</v>
      </c>
      <c r="C214" t="s">
        <v>34</v>
      </c>
      <c r="D214">
        <f t="shared" si="6"/>
        <v>0</v>
      </c>
    </row>
    <row r="215" spans="1:4" x14ac:dyDescent="0.3">
      <c r="A215" s="28">
        <v>43146</v>
      </c>
      <c r="B215" s="28">
        <v>43146</v>
      </c>
      <c r="C215" t="s">
        <v>34</v>
      </c>
      <c r="D215">
        <f t="shared" si="6"/>
        <v>0</v>
      </c>
    </row>
    <row r="216" spans="1:4" x14ac:dyDescent="0.3">
      <c r="A216" s="28">
        <v>43146</v>
      </c>
      <c r="B216" s="28">
        <v>43146</v>
      </c>
      <c r="C216" t="s">
        <v>34</v>
      </c>
      <c r="D216">
        <f t="shared" si="6"/>
        <v>0</v>
      </c>
    </row>
    <row r="217" spans="1:4" x14ac:dyDescent="0.3">
      <c r="A217" s="28">
        <v>43146</v>
      </c>
      <c r="B217" s="28">
        <v>43146</v>
      </c>
      <c r="C217" t="s">
        <v>34</v>
      </c>
      <c r="D217">
        <f t="shared" si="6"/>
        <v>0</v>
      </c>
    </row>
    <row r="218" spans="1:4" x14ac:dyDescent="0.3">
      <c r="A218" s="28">
        <v>43147</v>
      </c>
      <c r="B218" s="28">
        <v>43147</v>
      </c>
      <c r="C218" t="s">
        <v>34</v>
      </c>
      <c r="D218">
        <f t="shared" si="6"/>
        <v>0</v>
      </c>
    </row>
    <row r="219" spans="1:4" x14ac:dyDescent="0.3">
      <c r="A219" s="28">
        <v>43147</v>
      </c>
      <c r="B219" s="28">
        <v>43147</v>
      </c>
      <c r="C219" t="s">
        <v>35</v>
      </c>
      <c r="D219">
        <f t="shared" si="6"/>
        <v>0</v>
      </c>
    </row>
    <row r="220" spans="1:4" x14ac:dyDescent="0.3">
      <c r="A220" s="28">
        <v>43147</v>
      </c>
      <c r="B220" s="28">
        <v>43147</v>
      </c>
      <c r="C220" t="s">
        <v>36</v>
      </c>
      <c r="D220">
        <f t="shared" si="6"/>
        <v>0</v>
      </c>
    </row>
    <row r="221" spans="1:4" x14ac:dyDescent="0.3">
      <c r="A221" s="28">
        <v>43147</v>
      </c>
      <c r="B221" s="28">
        <v>43147</v>
      </c>
      <c r="C221" t="s">
        <v>35</v>
      </c>
      <c r="D221">
        <f t="shared" si="6"/>
        <v>0</v>
      </c>
    </row>
    <row r="222" spans="1:4" x14ac:dyDescent="0.3">
      <c r="A222" s="28">
        <v>43147</v>
      </c>
      <c r="B222" s="28">
        <v>43147</v>
      </c>
      <c r="C222" t="s">
        <v>34</v>
      </c>
      <c r="D222">
        <f t="shared" si="6"/>
        <v>0</v>
      </c>
    </row>
    <row r="223" spans="1:4" x14ac:dyDescent="0.3">
      <c r="A223" s="28">
        <v>43147</v>
      </c>
      <c r="B223" s="28">
        <v>43147</v>
      </c>
      <c r="C223" t="s">
        <v>36</v>
      </c>
      <c r="D223">
        <f t="shared" si="6"/>
        <v>0</v>
      </c>
    </row>
    <row r="224" spans="1:4" x14ac:dyDescent="0.3">
      <c r="A224" s="28">
        <v>43147</v>
      </c>
      <c r="B224" s="28">
        <v>43147</v>
      </c>
      <c r="C224" t="s">
        <v>35</v>
      </c>
      <c r="D224">
        <f t="shared" si="6"/>
        <v>0</v>
      </c>
    </row>
    <row r="225" spans="1:4" x14ac:dyDescent="0.3">
      <c r="A225" s="28">
        <v>43150</v>
      </c>
      <c r="B225" s="28">
        <v>43150</v>
      </c>
      <c r="C225" t="s">
        <v>35</v>
      </c>
      <c r="D225">
        <f t="shared" si="6"/>
        <v>0</v>
      </c>
    </row>
    <row r="226" spans="1:4" x14ac:dyDescent="0.3">
      <c r="A226" s="28">
        <v>43150</v>
      </c>
      <c r="B226" s="28">
        <v>43150</v>
      </c>
      <c r="C226" t="s">
        <v>34</v>
      </c>
      <c r="D226">
        <f t="shared" si="6"/>
        <v>0</v>
      </c>
    </row>
    <row r="227" spans="1:4" x14ac:dyDescent="0.3">
      <c r="A227" s="28">
        <v>43150</v>
      </c>
      <c r="B227" s="28">
        <v>43150</v>
      </c>
      <c r="C227" t="s">
        <v>34</v>
      </c>
      <c r="D227">
        <f t="shared" si="6"/>
        <v>0</v>
      </c>
    </row>
    <row r="228" spans="1:4" x14ac:dyDescent="0.3">
      <c r="A228" s="28">
        <v>43150</v>
      </c>
      <c r="B228" s="28">
        <v>43150</v>
      </c>
      <c r="C228" t="s">
        <v>35</v>
      </c>
      <c r="D228">
        <f t="shared" si="6"/>
        <v>0</v>
      </c>
    </row>
    <row r="229" spans="1:4" x14ac:dyDescent="0.3">
      <c r="A229" s="28">
        <v>43150</v>
      </c>
      <c r="B229" s="28">
        <v>43150</v>
      </c>
      <c r="C229" t="s">
        <v>34</v>
      </c>
      <c r="D229">
        <f t="shared" si="6"/>
        <v>0</v>
      </c>
    </row>
    <row r="230" spans="1:4" x14ac:dyDescent="0.3">
      <c r="A230" s="28">
        <v>43151</v>
      </c>
      <c r="B230" s="28">
        <v>43151</v>
      </c>
      <c r="C230" t="s">
        <v>34</v>
      </c>
      <c r="D230">
        <f t="shared" si="6"/>
        <v>0</v>
      </c>
    </row>
    <row r="231" spans="1:4" x14ac:dyDescent="0.3">
      <c r="A231" s="28">
        <v>43151</v>
      </c>
      <c r="B231" s="28">
        <v>43151</v>
      </c>
      <c r="C231" t="s">
        <v>35</v>
      </c>
      <c r="D231">
        <f t="shared" si="6"/>
        <v>0</v>
      </c>
    </row>
    <row r="232" spans="1:4" x14ac:dyDescent="0.3">
      <c r="A232" s="28">
        <v>43152</v>
      </c>
      <c r="B232" s="28">
        <v>43152</v>
      </c>
      <c r="C232" t="s">
        <v>34</v>
      </c>
      <c r="D232">
        <f t="shared" si="6"/>
        <v>0</v>
      </c>
    </row>
    <row r="233" spans="1:4" x14ac:dyDescent="0.3">
      <c r="A233" s="28">
        <v>43152</v>
      </c>
      <c r="B233" s="28">
        <v>43152</v>
      </c>
      <c r="C233" t="s">
        <v>35</v>
      </c>
      <c r="D233">
        <f t="shared" si="6"/>
        <v>0</v>
      </c>
    </row>
    <row r="234" spans="1:4" x14ac:dyDescent="0.3">
      <c r="A234" s="28">
        <v>43152</v>
      </c>
      <c r="B234" s="28">
        <v>43152</v>
      </c>
      <c r="C234" t="s">
        <v>34</v>
      </c>
      <c r="D234">
        <f t="shared" si="6"/>
        <v>0</v>
      </c>
    </row>
    <row r="235" spans="1:4" x14ac:dyDescent="0.3">
      <c r="A235" s="28">
        <v>43154</v>
      </c>
      <c r="B235" s="28">
        <v>43154</v>
      </c>
      <c r="C235" t="s">
        <v>35</v>
      </c>
      <c r="D235">
        <f t="shared" si="6"/>
        <v>0</v>
      </c>
    </row>
    <row r="236" spans="1:4" x14ac:dyDescent="0.3">
      <c r="A236" s="28">
        <v>43154</v>
      </c>
      <c r="B236" s="28">
        <v>43154</v>
      </c>
      <c r="C236" t="s">
        <v>34</v>
      </c>
      <c r="D236">
        <f t="shared" si="6"/>
        <v>0</v>
      </c>
    </row>
    <row r="237" spans="1:4" x14ac:dyDescent="0.3">
      <c r="A237" s="28">
        <v>43154</v>
      </c>
      <c r="B237" s="28">
        <v>43154</v>
      </c>
      <c r="C237" t="s">
        <v>35</v>
      </c>
      <c r="D237">
        <f t="shared" si="6"/>
        <v>0</v>
      </c>
    </row>
    <row r="238" spans="1:4" x14ac:dyDescent="0.3">
      <c r="A238" s="28">
        <v>43154</v>
      </c>
      <c r="B238" s="28">
        <v>43154</v>
      </c>
      <c r="C238" t="s">
        <v>35</v>
      </c>
      <c r="D238">
        <f t="shared" si="6"/>
        <v>0</v>
      </c>
    </row>
    <row r="239" spans="1:4" x14ac:dyDescent="0.3">
      <c r="A239" s="28">
        <v>43154</v>
      </c>
      <c r="B239" s="28">
        <v>43154</v>
      </c>
      <c r="C239" t="s">
        <v>35</v>
      </c>
      <c r="D239">
        <f t="shared" si="6"/>
        <v>0</v>
      </c>
    </row>
    <row r="240" spans="1:4" x14ac:dyDescent="0.3">
      <c r="A240" s="28">
        <v>43157</v>
      </c>
      <c r="B240" s="28">
        <v>43157</v>
      </c>
      <c r="C240" t="s">
        <v>35</v>
      </c>
      <c r="D240">
        <f t="shared" si="6"/>
        <v>0</v>
      </c>
    </row>
    <row r="241" spans="1:4" x14ac:dyDescent="0.3">
      <c r="A241" s="28">
        <v>43157</v>
      </c>
      <c r="B241" s="28">
        <v>43157</v>
      </c>
      <c r="C241" t="s">
        <v>35</v>
      </c>
      <c r="D241">
        <f t="shared" si="6"/>
        <v>0</v>
      </c>
    </row>
    <row r="242" spans="1:4" x14ac:dyDescent="0.3">
      <c r="A242" s="28">
        <v>43157</v>
      </c>
      <c r="B242" s="28">
        <v>43157</v>
      </c>
      <c r="C242" t="s">
        <v>35</v>
      </c>
      <c r="D242">
        <f t="shared" si="6"/>
        <v>0</v>
      </c>
    </row>
    <row r="243" spans="1:4" x14ac:dyDescent="0.3">
      <c r="A243" s="28">
        <v>43157</v>
      </c>
      <c r="B243" s="28">
        <v>43157</v>
      </c>
      <c r="C243" t="s">
        <v>35</v>
      </c>
      <c r="D243">
        <f t="shared" si="6"/>
        <v>0</v>
      </c>
    </row>
    <row r="244" spans="1:4" x14ac:dyDescent="0.3">
      <c r="A244" s="28">
        <v>43157</v>
      </c>
      <c r="B244" s="28">
        <v>43157</v>
      </c>
      <c r="C244" t="s">
        <v>35</v>
      </c>
      <c r="D244">
        <f t="shared" si="6"/>
        <v>0</v>
      </c>
    </row>
    <row r="245" spans="1:4" x14ac:dyDescent="0.3">
      <c r="A245" s="28">
        <v>43157</v>
      </c>
      <c r="B245" s="28">
        <v>43157</v>
      </c>
      <c r="C245" t="s">
        <v>34</v>
      </c>
      <c r="D245">
        <f t="shared" si="6"/>
        <v>0</v>
      </c>
    </row>
    <row r="246" spans="1:4" x14ac:dyDescent="0.3">
      <c r="A246" s="28">
        <v>43158</v>
      </c>
      <c r="B246" s="28">
        <v>43158</v>
      </c>
      <c r="C246" t="s">
        <v>35</v>
      </c>
      <c r="D246">
        <f t="shared" si="6"/>
        <v>0</v>
      </c>
    </row>
    <row r="247" spans="1:4" x14ac:dyDescent="0.3">
      <c r="A247" s="28">
        <v>43158</v>
      </c>
      <c r="B247" s="28">
        <v>43158</v>
      </c>
      <c r="C247" t="s">
        <v>34</v>
      </c>
      <c r="D247">
        <f t="shared" si="6"/>
        <v>0</v>
      </c>
    </row>
    <row r="248" spans="1:4" x14ac:dyDescent="0.3">
      <c r="A248" s="28">
        <v>43159</v>
      </c>
      <c r="B248" s="28">
        <v>43159</v>
      </c>
      <c r="C248" t="s">
        <v>35</v>
      </c>
      <c r="D248">
        <f t="shared" si="6"/>
        <v>0</v>
      </c>
    </row>
    <row r="249" spans="1:4" x14ac:dyDescent="0.3">
      <c r="A249" s="28">
        <v>43159</v>
      </c>
      <c r="B249" s="28">
        <v>43159</v>
      </c>
      <c r="C249" t="s">
        <v>35</v>
      </c>
      <c r="D249">
        <f t="shared" si="6"/>
        <v>0</v>
      </c>
    </row>
    <row r="250" spans="1:4" x14ac:dyDescent="0.3">
      <c r="A250" s="28">
        <v>43161</v>
      </c>
      <c r="B250" s="28">
        <v>43161</v>
      </c>
      <c r="C250" t="s">
        <v>35</v>
      </c>
      <c r="D250">
        <f t="shared" si="6"/>
        <v>0</v>
      </c>
    </row>
    <row r="251" spans="1:4" x14ac:dyDescent="0.3">
      <c r="A251" s="28">
        <v>43164</v>
      </c>
      <c r="B251" s="28">
        <v>43164</v>
      </c>
      <c r="C251" t="s">
        <v>34</v>
      </c>
      <c r="D251">
        <f t="shared" si="6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Dashboard</vt:lpstr>
      <vt:lpstr>BASE_GRAFICO</vt:lpstr>
      <vt:lpstr>FAT X CB</vt:lpstr>
      <vt:lpstr>Plan1</vt:lpstr>
      <vt:lpstr>BASE_GRAFICO_2</vt:lpstr>
      <vt:lpstr>Orçado x Realizado</vt:lpstr>
      <vt:lpstr>Abertura de Safra</vt:lpstr>
      <vt:lpstr>SLA_ATENDIMENTO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Miranda De Campos</dc:creator>
  <cp:lastModifiedBy>Everton Douglas Cornélio</cp:lastModifiedBy>
  <dcterms:created xsi:type="dcterms:W3CDTF">2016-02-26T13:45:42Z</dcterms:created>
  <dcterms:modified xsi:type="dcterms:W3CDTF">2021-04-19T20:53:00Z</dcterms:modified>
</cp:coreProperties>
</file>