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\OneDrive\Documentos\excel\"/>
    </mc:Choice>
  </mc:AlternateContent>
  <xr:revisionPtr revIDLastSave="0" documentId="8_{5AE3EDB2-C4DE-4D23-9445-BF325E51E49C}" xr6:coauthVersionLast="47" xr6:coauthVersionMax="47" xr10:uidLastSave="{00000000-0000-0000-0000-000000000000}"/>
  <bookViews>
    <workbookView xWindow="-120" yWindow="-120" windowWidth="20730" windowHeight="11040" xr2:uid="{A09BBDBF-307B-49D8-83E7-1E4E992B02FD}"/>
  </bookViews>
  <sheets>
    <sheet name="APP" sheetId="1" r:id="rId1"/>
    <sheet name="Planilha2" sheetId="2" r:id="rId2"/>
  </sheets>
  <definedNames>
    <definedName name="Anos">APP!$C:$C</definedName>
    <definedName name="Aporte">APP!$D$17</definedName>
    <definedName name="patrimonio">APP!$D$20</definedName>
    <definedName name="Quantidade_anos">APP!$D$18</definedName>
    <definedName name="Rendimento_14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D38" i="1" s="1"/>
  <c r="C39" i="1"/>
  <c r="D39" i="1" s="1"/>
  <c r="C40" i="1"/>
  <c r="D40" i="1" s="1"/>
  <c r="C41" i="1"/>
  <c r="D41" i="1" s="1"/>
  <c r="C36" i="1"/>
  <c r="D36" i="1" s="1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D37" i="1"/>
  <c r="E42" i="1" s="1"/>
  <c r="C32" i="1"/>
  <c r="D20" i="1"/>
  <c r="D21" i="1" s="1"/>
  <c r="D14" i="1"/>
  <c r="C25" i="1"/>
  <c r="D25" i="1" s="1"/>
  <c r="C24" i="1"/>
  <c r="D24" i="1" s="1"/>
  <c r="C26" i="1"/>
  <c r="D26" i="1" s="1"/>
  <c r="C27" i="1"/>
  <c r="D27" i="1" s="1"/>
  <c r="C28" i="1"/>
  <c r="D28" i="1" s="1"/>
</calcChain>
</file>

<file path=xl/sharedStrings.xml><?xml version="1.0" encoding="utf-8"?>
<sst xmlns="http://schemas.openxmlformats.org/spreadsheetml/2006/main" count="70" uniqueCount="34">
  <si>
    <t>Dividendos mensais?</t>
  </si>
  <si>
    <t>Patrimônio acumulado?</t>
  </si>
  <si>
    <t>Taxa de rendimento mensal?</t>
  </si>
  <si>
    <t>Por Quantos anos?</t>
  </si>
  <si>
    <t>Quanto investir por mês?</t>
  </si>
  <si>
    <t>INVESTIMENTO MENSAL</t>
  </si>
  <si>
    <t xml:space="preserve">Quanto em 2 anos? </t>
  </si>
  <si>
    <t xml:space="preserve">Quanto em 5 anos </t>
  </si>
  <si>
    <t>Quantos em 10 anos?</t>
  </si>
  <si>
    <t>Quanto em 20 anos?</t>
  </si>
  <si>
    <t>Quanto em 30 anos?</t>
  </si>
  <si>
    <t>Cenários</t>
  </si>
  <si>
    <t xml:space="preserve">Dividendo </t>
  </si>
  <si>
    <t>Configurações</t>
  </si>
  <si>
    <t>Sálario</t>
  </si>
  <si>
    <t>Rendimento Carteira</t>
  </si>
  <si>
    <t>Sugestão de Investimento</t>
  </si>
  <si>
    <t>Conservador</t>
  </si>
  <si>
    <t>Moderado</t>
  </si>
  <si>
    <t>Agressivo</t>
  </si>
  <si>
    <t>Valor a ser investido por mês</t>
  </si>
  <si>
    <t>PERFIL</t>
  </si>
  <si>
    <t>Tipos de FII</t>
  </si>
  <si>
    <t>Percentual sugerido</t>
  </si>
  <si>
    <t>Valor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</si>
  <si>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</si>
  <si>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</si>
  <si>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</si>
  <si>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</si>
  <si>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</si>
  <si>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</si>
  <si>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</si>
  <si>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</si>
  <si>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4E343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</si>
</sst>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26"/>
      <color theme="0"/>
      <name val="Segoe UI"/>
      <family val="2"/>
    </font>
    <font>
      <b/>
      <sz val="24"/>
      <color theme="0"/>
      <name val="Segoe UI"/>
      <family val="2"/>
    </font>
    <font>
      <sz val="11"/>
      <color theme="1"/>
      <name val="Segoe UI"/>
      <family val="2"/>
    </font>
    <font>
      <sz val="13"/>
      <color theme="1"/>
      <name val="Segoe UI"/>
      <family val="2"/>
    </font>
    <font>
      <b/>
      <sz val="13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indexed="64"/>
      </right>
      <top/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thin">
        <color theme="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4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8" fontId="0" fillId="5" borderId="3" xfId="0" applyNumberFormat="1" applyFill="1" applyBorder="1" applyAlignment="1">
      <alignment horizontal="center" vertical="center"/>
    </xf>
    <xf numFmtId="8" fontId="0" fillId="5" borderId="4" xfId="0" applyNumberFormat="1" applyFill="1" applyBorder="1" applyAlignment="1">
      <alignment horizontal="center" vertical="center"/>
    </xf>
    <xf numFmtId="8" fontId="0" fillId="5" borderId="3" xfId="0" applyNumberFormat="1" applyFill="1" applyBorder="1" applyAlignment="1">
      <alignment horizontal="center" vertical="center"/>
    </xf>
    <xf numFmtId="8" fontId="0" fillId="5" borderId="6" xfId="0" applyNumberFormat="1" applyFill="1" applyBorder="1" applyAlignment="1">
      <alignment horizontal="center" vertical="center"/>
    </xf>
    <xf numFmtId="8" fontId="0" fillId="5" borderId="8" xfId="0" applyNumberFormat="1" applyFill="1" applyBorder="1" applyAlignment="1">
      <alignment horizontal="center" vertical="center"/>
    </xf>
    <xf numFmtId="8" fontId="0" fillId="5" borderId="9" xfId="0" applyNumberFormat="1" applyFill="1" applyBorder="1" applyAlignment="1">
      <alignment horizontal="center" vertical="center"/>
    </xf>
    <xf numFmtId="8" fontId="0" fillId="5" borderId="10" xfId="0" applyNumberForma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0" fontId="2" fillId="0" borderId="18" xfId="1" applyNumberFormat="1" applyFont="1" applyBorder="1" applyAlignment="1">
      <alignment horizontal="center" vertical="center"/>
    </xf>
    <xf numFmtId="10" fontId="2" fillId="0" borderId="19" xfId="1" applyNumberFormat="1" applyFont="1" applyBorder="1" applyAlignment="1">
      <alignment horizontal="center" vertical="center"/>
    </xf>
    <xf numFmtId="164" fontId="0" fillId="0" borderId="18" xfId="2" applyNumberFormat="1" applyFont="1" applyBorder="1" applyAlignment="1">
      <alignment horizontal="center" vertical="center"/>
    </xf>
    <xf numFmtId="164" fontId="0" fillId="0" borderId="19" xfId="2" applyNumberFormat="1" applyFont="1" applyBorder="1" applyAlignment="1">
      <alignment horizontal="center" vertical="center"/>
    </xf>
    <xf numFmtId="10" fontId="0" fillId="0" borderId="18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indent="1"/>
    </xf>
    <xf numFmtId="0" fontId="9" fillId="5" borderId="18" xfId="0" applyFont="1" applyFill="1" applyBorder="1" applyAlignment="1">
      <alignment horizontal="left" indent="1"/>
    </xf>
    <xf numFmtId="0" fontId="9" fillId="5" borderId="20" xfId="0" applyFont="1" applyFill="1" applyBorder="1" applyAlignment="1">
      <alignment horizontal="left" indent="1"/>
    </xf>
    <xf numFmtId="0" fontId="9" fillId="5" borderId="21" xfId="0" applyFont="1" applyFill="1" applyBorder="1" applyAlignment="1">
      <alignment horizontal="left" indent="1"/>
    </xf>
    <xf numFmtId="0" fontId="10" fillId="0" borderId="14" xfId="0" applyFont="1" applyBorder="1" applyAlignment="1">
      <alignment horizontal="left" wrapText="1" indent="1"/>
    </xf>
    <xf numFmtId="0" fontId="10" fillId="0" borderId="15" xfId="0" applyFont="1" applyBorder="1" applyAlignment="1">
      <alignment horizontal="left" wrapText="1" indent="1"/>
    </xf>
    <xf numFmtId="0" fontId="10" fillId="0" borderId="17" xfId="0" applyFont="1" applyBorder="1" applyAlignment="1">
      <alignment horizontal="left" indent="1"/>
    </xf>
    <xf numFmtId="0" fontId="10" fillId="0" borderId="18" xfId="0" applyFont="1" applyBorder="1" applyAlignment="1">
      <alignment horizontal="left" indent="1"/>
    </xf>
    <xf numFmtId="0" fontId="9" fillId="5" borderId="2" xfId="0" applyFont="1" applyFill="1" applyBorder="1" applyAlignment="1">
      <alignment horizontal="left" indent="1"/>
    </xf>
    <xf numFmtId="0" fontId="9" fillId="5" borderId="5" xfId="0" applyFont="1" applyFill="1" applyBorder="1" applyAlignment="1">
      <alignment horizontal="left" indent="1"/>
    </xf>
    <xf numFmtId="0" fontId="9" fillId="5" borderId="7" xfId="0" applyFont="1" applyFill="1" applyBorder="1" applyAlignment="1">
      <alignment horizontal="left" indent="1"/>
    </xf>
    <xf numFmtId="164" fontId="0" fillId="5" borderId="21" xfId="0" applyNumberFormat="1" applyFill="1" applyBorder="1" applyAlignment="1">
      <alignment horizontal="center" vertical="center"/>
    </xf>
    <xf numFmtId="164" fontId="0" fillId="5" borderId="22" xfId="0" applyNumberForma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left" indent="1"/>
    </xf>
    <xf numFmtId="0" fontId="11" fillId="5" borderId="18" xfId="0" applyFont="1" applyFill="1" applyBorder="1" applyAlignment="1">
      <alignment horizontal="left" indent="1"/>
    </xf>
    <xf numFmtId="8" fontId="2" fillId="5" borderId="18" xfId="0" applyNumberFormat="1" applyFont="1" applyFill="1" applyBorder="1" applyAlignment="1">
      <alignment horizontal="center" vertical="center"/>
    </xf>
    <xf numFmtId="8" fontId="2" fillId="5" borderId="19" xfId="0" applyNumberFormat="1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left" indent="1"/>
    </xf>
    <xf numFmtId="0" fontId="4" fillId="5" borderId="21" xfId="0" applyFont="1" applyFill="1" applyBorder="1" applyAlignment="1">
      <alignment horizontal="left" indent="1"/>
    </xf>
    <xf numFmtId="8" fontId="2" fillId="5" borderId="21" xfId="0" applyNumberFormat="1" applyFont="1" applyFill="1" applyBorder="1" applyAlignment="1">
      <alignment horizontal="center" vertical="center"/>
    </xf>
    <xf numFmtId="8" fontId="2" fillId="5" borderId="22" xfId="0" applyNumberFormat="1" applyFont="1" applyFill="1" applyBorder="1" applyAlignment="1">
      <alignment horizontal="center" vertical="center"/>
    </xf>
    <xf numFmtId="0" fontId="5" fillId="4" borderId="0" xfId="3"/>
    <xf numFmtId="0" fontId="5" fillId="4" borderId="0" xfId="3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4" borderId="0" xfId="3" applyBorder="1" applyAlignment="1">
      <alignment horizontal="left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/>
    <xf numFmtId="164" fontId="0" fillId="5" borderId="0" xfId="0" applyNumberFormat="1" applyFill="1"/>
    <xf numFmtId="11" fontId="0" fillId="0" borderId="0" xfId="0" applyNumberFormat="1"/>
  </cellXfs>
  <cellStyles count="4">
    <cellStyle name="Moeda" xfId="2" builtinId="4"/>
    <cellStyle name="Neutro" xfId="3" builtinId="2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298353763453703"/>
          <c:y val="0.10029105754742852"/>
          <c:w val="0.33046377204636807"/>
          <c:h val="0.7118309323708901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6D-40A7-AD9D-556960DF90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0.4</c:v>
                </c:pt>
                <c:pt idx="2">
                  <c:v>0.08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D-40A7-AD9D-556960DF9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771742849574969"/>
          <c:y val="0.83903028439252336"/>
          <c:w val="0.60456500249067835"/>
          <c:h val="0.145593547336502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185059</xdr:colOff>
      <xdr:row>0</xdr:row>
      <xdr:rowOff>167288</xdr:rowOff>
    </xdr:from>
    <xdr:to>
      <xdr:col>3</xdr:col>
      <xdr:colOff>231323</xdr:colOff>
      <xdr:row>9</xdr:row>
      <xdr:rowOff>136741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D0AA20D-1F9B-4C22-8B73-B780049392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797380" y="167288"/>
          <a:ext cx="6890657" cy="1683953"/>
        </a:xfrm>
        <a:prstGeom prst="rect">
          <a:avLst/>
        </a:prstGeom>
      </xdr:spPr>
    </xdr:pic>
    <xdr:clientData/>
  </xdr:twoCellAnchor>
  <xdr:twoCellAnchor>
    <xdr:from>
      <xdr:col>1</xdr:col>
      <xdr:colOff>204108</xdr:colOff>
      <xdr:row>43</xdr:row>
      <xdr:rowOff>152401</xdr:rowOff>
    </xdr:from>
    <xdr:to>
      <xdr:col>4</xdr:col>
      <xdr:colOff>108857</xdr:colOff>
      <xdr:row>60</xdr:row>
      <xdr:rowOff>149679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B3E2C5-D678-0974-6307-B059AAB55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3EED-12A0-431F-806A-B7414C64D7D4}">
  <sheetPr>
    <pageSetUpPr autoPageBreaks="0"/>
  </sheetPr>
  <dimension ref="A10:Q52"/>
  <sheetViews>
    <sheetView showGridLines="0" tabSelected="1" topLeftCell="A32" zoomScale="70" zoomScaleNormal="70" workbookViewId="0">
      <selection activeCell="E52" sqref="E52"/>
    </sheetView>
  </sheetViews>
  <sheetFormatPr defaultColWidth="0" defaultRowHeight="15" x14ac:dyDescent="0.25"/>
  <cols>
    <col min="1" max="1" width="9.140625" customWidth="1"/>
    <col min="2" max="2" width="54.42578125" customWidth="1"/>
    <col min="3" max="3" width="48.140625" customWidth="1"/>
    <col min="4" max="4" width="4.140625" customWidth="1"/>
    <col min="5" max="5" width="12.42578125" customWidth="1"/>
    <col min="6" max="6" width="18.42578125" hidden="1" customWidth="1"/>
    <col min="7" max="7" width="1.140625" customWidth="1"/>
    <col min="8" max="8" width="9.140625" hidden="1" customWidth="1"/>
    <col min="9" max="17" width="0" hidden="1" customWidth="1"/>
    <col min="18" max="16384" width="9.140625" hidden="1"/>
  </cols>
  <sheetData>
    <row r="10" spans="2:5" ht="16.5" customHeight="1" thickBot="1" x14ac:dyDescent="0.3"/>
    <row r="11" spans="2:5" ht="38.25" x14ac:dyDescent="0.25">
      <c r="B11" s="25" t="s">
        <v>13</v>
      </c>
      <c r="C11" s="26"/>
      <c r="D11" s="26"/>
      <c r="E11" s="27"/>
    </row>
    <row r="12" spans="2:5" ht="16.5" x14ac:dyDescent="0.3">
      <c r="B12" s="33" t="s">
        <v>14</v>
      </c>
      <c r="C12" s="34"/>
      <c r="D12" s="20">
        <v>5000</v>
      </c>
      <c r="E12" s="21"/>
    </row>
    <row r="13" spans="2:5" ht="16.5" x14ac:dyDescent="0.3">
      <c r="B13" s="33" t="s">
        <v>15</v>
      </c>
      <c r="C13" s="34"/>
      <c r="D13" s="22">
        <v>8.8999999999999999E-3</v>
      </c>
      <c r="E13" s="23"/>
    </row>
    <row r="14" spans="2:5" ht="17.25" thickBot="1" x14ac:dyDescent="0.35">
      <c r="B14" s="35" t="s">
        <v>16</v>
      </c>
      <c r="C14" s="36"/>
      <c r="D14" s="44">
        <f>D12*30%</f>
        <v>1500</v>
      </c>
      <c r="E14" s="45"/>
    </row>
    <row r="15" spans="2:5" ht="15.75" thickBot="1" x14ac:dyDescent="0.3"/>
    <row r="16" spans="2:5" ht="54" customHeight="1" x14ac:dyDescent="0.25">
      <c r="B16" s="28" t="s">
        <v>5</v>
      </c>
      <c r="C16" s="29"/>
      <c r="D16" s="29"/>
      <c r="E16" s="30"/>
    </row>
    <row r="17" spans="1:5" ht="18.75" x14ac:dyDescent="0.35">
      <c r="B17" s="37" t="s">
        <v>4</v>
      </c>
      <c r="C17" s="38"/>
      <c r="D17" s="14">
        <v>500</v>
      </c>
      <c r="E17" s="15"/>
    </row>
    <row r="18" spans="1:5" ht="18.75" x14ac:dyDescent="0.35">
      <c r="B18" s="39" t="s">
        <v>3</v>
      </c>
      <c r="C18" s="40"/>
      <c r="D18" s="16">
        <v>3</v>
      </c>
      <c r="E18" s="17"/>
    </row>
    <row r="19" spans="1:5" ht="18.75" x14ac:dyDescent="0.35">
      <c r="B19" s="39" t="s">
        <v>2</v>
      </c>
      <c r="C19" s="40"/>
      <c r="D19" s="18">
        <v>1.0789999999999999E-2</v>
      </c>
      <c r="E19" s="19"/>
    </row>
    <row r="20" spans="1:5" ht="18.75" x14ac:dyDescent="0.35">
      <c r="B20" s="46" t="s">
        <v>1</v>
      </c>
      <c r="C20" s="47"/>
      <c r="D20" s="48">
        <f>FV(Taxa_mensal,Quantidade_anos*12,Aporte*-1)</f>
        <v>21854.187011511054</v>
      </c>
      <c r="E20" s="49"/>
    </row>
    <row r="21" spans="1:5" ht="18" thickBot="1" x14ac:dyDescent="0.35">
      <c r="B21" s="50" t="s">
        <v>0</v>
      </c>
      <c r="C21" s="51"/>
      <c r="D21" s="52">
        <f>patrimonio*Rendimento_14</f>
        <v>194.50226440244839</v>
      </c>
      <c r="E21" s="53"/>
    </row>
    <row r="22" spans="1:5" ht="15.75" thickBot="1" x14ac:dyDescent="0.3"/>
    <row r="23" spans="1:5" ht="37.5" x14ac:dyDescent="0.25">
      <c r="B23" s="31" t="s">
        <v>11</v>
      </c>
      <c r="C23" s="32"/>
      <c r="D23" s="12" t="s">
        <v>12</v>
      </c>
      <c r="E23" s="13"/>
    </row>
    <row r="24" spans="1:5" ht="17.25" thickBot="1" x14ac:dyDescent="0.35">
      <c r="A24" s="2">
        <v>2</v>
      </c>
      <c r="B24" s="41" t="s">
        <v>6</v>
      </c>
      <c r="C24" s="7">
        <f>FV($D$19,$A24*12,$D$17*-1)</f>
        <v>13613.813648822608</v>
      </c>
      <c r="D24" s="5">
        <f>C24*Rendimento_14</f>
        <v>121.16294147452122</v>
      </c>
      <c r="E24" s="6"/>
    </row>
    <row r="25" spans="1:5" ht="17.25" thickBot="1" x14ac:dyDescent="0.35">
      <c r="A25" s="2">
        <v>5</v>
      </c>
      <c r="B25" s="42" t="s">
        <v>7</v>
      </c>
      <c r="C25" s="8">
        <f>FV($D$19,$A25*12,$D$17*-1)</f>
        <v>41888.456999243819</v>
      </c>
      <c r="D25" s="5">
        <f>C25*Rendimento_14</f>
        <v>372.80726729327</v>
      </c>
      <c r="E25" s="6"/>
    </row>
    <row r="26" spans="1:5" ht="17.25" thickBot="1" x14ac:dyDescent="0.35">
      <c r="A26" s="2">
        <v>10</v>
      </c>
      <c r="B26" s="42" t="s">
        <v>8</v>
      </c>
      <c r="C26" s="8">
        <f>FV($D$19,$A26*12,$D$17*-1)</f>
        <v>121642.1062650861</v>
      </c>
      <c r="D26" s="5">
        <f>C26*Rendimento_14</f>
        <v>1082.6147457592663</v>
      </c>
      <c r="E26" s="6"/>
    </row>
    <row r="27" spans="1:5" ht="17.25" thickBot="1" x14ac:dyDescent="0.35">
      <c r="A27" s="2">
        <v>20</v>
      </c>
      <c r="B27" s="42" t="s">
        <v>9</v>
      </c>
      <c r="C27" s="8">
        <f>FV($D$19,$A27*12,$D$17*-1)</f>
        <v>562599.20004854025</v>
      </c>
      <c r="D27" s="5">
        <f>C27*Rendimento_14</f>
        <v>5007.1328804320083</v>
      </c>
      <c r="E27" s="6"/>
    </row>
    <row r="28" spans="1:5" ht="17.25" thickBot="1" x14ac:dyDescent="0.35">
      <c r="A28" s="2">
        <v>30</v>
      </c>
      <c r="B28" s="43" t="s">
        <v>10</v>
      </c>
      <c r="C28" s="9">
        <f>FV($D$19,$A28*12,$D$17*-1)</f>
        <v>2161084.8275023573</v>
      </c>
      <c r="D28" s="10">
        <f>C28*Rendimento_14</f>
        <v>19233.65496477098</v>
      </c>
      <c r="E28" s="11"/>
    </row>
    <row r="29" spans="1:5" x14ac:dyDescent="0.25">
      <c r="A29" s="2"/>
      <c r="B29" s="24"/>
    </row>
    <row r="30" spans="1:5" x14ac:dyDescent="0.25">
      <c r="A30" s="2"/>
    </row>
    <row r="31" spans="1:5" x14ac:dyDescent="0.25">
      <c r="B31" s="57" t="s">
        <v>21</v>
      </c>
      <c r="C31" s="55" t="s">
        <v>18</v>
      </c>
      <c r="D31" s="54"/>
      <c r="E31" s="54"/>
    </row>
    <row r="32" spans="1:5" x14ac:dyDescent="0.25">
      <c r="B32" s="58" t="s">
        <v>20</v>
      </c>
      <c r="C32" s="56">
        <f>Aporte</f>
        <v>500</v>
      </c>
    </row>
    <row r="35" spans="2:5" x14ac:dyDescent="0.25">
      <c r="B35" s="59" t="s">
        <v>22</v>
      </c>
      <c r="C35" s="59" t="s">
        <v>23</v>
      </c>
      <c r="D35" s="60" t="s">
        <v>24</v>
      </c>
      <c r="E35" s="60"/>
    </row>
    <row r="36" spans="2:5" x14ac:dyDescent="0.25">
      <c r="B36" s="1" t="s">
        <v>25</v>
      </c>
      <c r="C36" s="61">
        <f>VLOOKUP($C$31&amp;"-"&amp;B36,Planilha2!$A:$D,4,)</f>
        <v>0.32</v>
      </c>
      <c r="D36" s="62">
        <f>$C$32*C36</f>
        <v>160</v>
      </c>
      <c r="E36" s="60"/>
    </row>
    <row r="37" spans="2:5" x14ac:dyDescent="0.25">
      <c r="B37" s="1" t="s">
        <v>26</v>
      </c>
      <c r="C37" s="61">
        <f>VLOOKUP($C$31&amp;"-"&amp;B37,Planilha2!$A:$D,4,)</f>
        <v>0.4</v>
      </c>
      <c r="D37" s="62">
        <f t="shared" ref="D37:D41" si="0">$C$32*C37</f>
        <v>200</v>
      </c>
      <c r="E37" s="60"/>
    </row>
    <row r="38" spans="2:5" x14ac:dyDescent="0.25">
      <c r="B38" s="1" t="s">
        <v>27</v>
      </c>
      <c r="C38" s="61">
        <f>VLOOKUP($C$31&amp;"-"&amp;B38,Planilha2!$A:$D,4,)</f>
        <v>0.08</v>
      </c>
      <c r="D38" s="62">
        <f t="shared" si="0"/>
        <v>40</v>
      </c>
      <c r="E38" s="60"/>
    </row>
    <row r="39" spans="2:5" x14ac:dyDescent="0.25">
      <c r="B39" s="1" t="s">
        <v>28</v>
      </c>
      <c r="C39" s="61">
        <f>VLOOKUP($C$31&amp;"-"&amp;B39,Planilha2!$A:$D,4,)</f>
        <v>0.1</v>
      </c>
      <c r="D39" s="62">
        <f t="shared" si="0"/>
        <v>50</v>
      </c>
      <c r="E39" s="60"/>
    </row>
    <row r="40" spans="2:5" x14ac:dyDescent="0.25">
      <c r="B40" s="1" t="s">
        <v>29</v>
      </c>
      <c r="C40" s="61">
        <f>VLOOKUP($C$31&amp;"-"&amp;B40,Planilha2!$A:$D,4,)</f>
        <v>0.1</v>
      </c>
      <c r="D40" s="62">
        <f t="shared" si="0"/>
        <v>50</v>
      </c>
      <c r="E40" s="60"/>
    </row>
    <row r="41" spans="2:5" x14ac:dyDescent="0.25">
      <c r="B41" s="1" t="s">
        <v>30</v>
      </c>
      <c r="C41" s="61">
        <f>VLOOKUP($C$31&amp;"-"&amp;B41,Planilha2!$A:$D,4,)</f>
        <v>0.1</v>
      </c>
      <c r="D41" s="62">
        <f t="shared" si="0"/>
        <v>50</v>
      </c>
      <c r="E41" s="60"/>
    </row>
    <row r="42" spans="2:5" x14ac:dyDescent="0.25">
      <c r="B42" s="4"/>
      <c r="C42" s="4"/>
      <c r="D42" s="4"/>
      <c r="E42" s="67">
        <f>SUM(D36:E41)</f>
        <v>550</v>
      </c>
    </row>
    <row r="52" spans="5:5" x14ac:dyDescent="0.25">
      <c r="E52" s="68" t="s">
        <v>33</v>
      </c>
    </row>
  </sheetData>
  <mergeCells count="32">
    <mergeCell ref="D40:E40"/>
    <mergeCell ref="D41:E41"/>
    <mergeCell ref="D35:E35"/>
    <mergeCell ref="D36:E36"/>
    <mergeCell ref="D37:E37"/>
    <mergeCell ref="D38:E38"/>
    <mergeCell ref="D39:E39"/>
    <mergeCell ref="B16:E16"/>
    <mergeCell ref="B11:E11"/>
    <mergeCell ref="D12:E12"/>
    <mergeCell ref="D13:E13"/>
    <mergeCell ref="D14:E14"/>
    <mergeCell ref="B12:C12"/>
    <mergeCell ref="B13:C13"/>
    <mergeCell ref="B14:C14"/>
    <mergeCell ref="B17:C17"/>
    <mergeCell ref="B18:C18"/>
    <mergeCell ref="B19:C19"/>
    <mergeCell ref="B20:C20"/>
    <mergeCell ref="B21:C21"/>
    <mergeCell ref="B23:C23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</mergeCells>
  <dataValidations count="1">
    <dataValidation type="list" allowBlank="1" showInputMessage="1" showErrorMessage="1" sqref="C31" xr:uid="{624F5D02-4CAE-4F57-A1DA-341C92F510F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3D68-0121-4D3B-8325-18206F602CA0}">
  <dimension ref="A2:D20"/>
  <sheetViews>
    <sheetView topLeftCell="A2" workbookViewId="0">
      <selection activeCell="I11" sqref="I11"/>
    </sheetView>
  </sheetViews>
  <sheetFormatPr defaultRowHeight="15" x14ac:dyDescent="0.25"/>
  <cols>
    <col min="1" max="1" width="29.7109375" customWidth="1"/>
    <col min="2" max="2" width="12.140625" bestFit="1" customWidth="1"/>
    <col min="3" max="3" width="18.5703125" bestFit="1" customWidth="1"/>
  </cols>
  <sheetData>
    <row r="2" spans="1:4" x14ac:dyDescent="0.25">
      <c r="A2" t="s">
        <v>32</v>
      </c>
      <c r="B2" t="s">
        <v>21</v>
      </c>
      <c r="C2" s="59" t="s">
        <v>22</v>
      </c>
      <c r="D2" s="3" t="s">
        <v>31</v>
      </c>
    </row>
    <row r="3" spans="1:4" x14ac:dyDescent="0.25">
      <c r="A3" t="str">
        <f>B3&amp;"-"&amp;C3</f>
        <v>Conservador-PAPEL</v>
      </c>
      <c r="B3" t="s">
        <v>17</v>
      </c>
      <c r="C3" s="1" t="s">
        <v>25</v>
      </c>
      <c r="D3" s="61">
        <v>0.3</v>
      </c>
    </row>
    <row r="4" spans="1:4" x14ac:dyDescent="0.25">
      <c r="A4" t="str">
        <f>B4&amp;"-"&amp;C4</f>
        <v>Conservador-TIJOLO</v>
      </c>
      <c r="B4" t="s">
        <v>17</v>
      </c>
      <c r="C4" s="1" t="s">
        <v>26</v>
      </c>
      <c r="D4" s="61">
        <v>0.5</v>
      </c>
    </row>
    <row r="5" spans="1:4" x14ac:dyDescent="0.25">
      <c r="A5" t="str">
        <f>B5&amp;"-"&amp;C5</f>
        <v>Conservador-HÍBRIDOS</v>
      </c>
      <c r="B5" t="s">
        <v>17</v>
      </c>
      <c r="C5" s="1" t="s">
        <v>27</v>
      </c>
      <c r="D5" s="61">
        <v>0.1</v>
      </c>
    </row>
    <row r="6" spans="1:4" x14ac:dyDescent="0.25">
      <c r="A6" t="str">
        <f>B6&amp;"-"&amp;C6</f>
        <v>Conservador-FOFs</v>
      </c>
      <c r="B6" t="s">
        <v>17</v>
      </c>
      <c r="C6" s="1" t="s">
        <v>28</v>
      </c>
      <c r="D6" s="61">
        <v>0.1</v>
      </c>
    </row>
    <row r="7" spans="1:4" x14ac:dyDescent="0.25">
      <c r="A7" t="str">
        <f>B7&amp;"-"&amp;C7</f>
        <v>Conservador-DESENVOLVIMENTO</v>
      </c>
      <c r="B7" t="s">
        <v>17</v>
      </c>
      <c r="C7" s="1" t="s">
        <v>29</v>
      </c>
      <c r="D7" s="61">
        <v>0</v>
      </c>
    </row>
    <row r="8" spans="1:4" ht="15.75" thickBot="1" x14ac:dyDescent="0.3">
      <c r="A8" s="63" t="str">
        <f>B8&amp;"-"&amp;C8</f>
        <v>Conservador-HOTELARIAS</v>
      </c>
      <c r="B8" s="63" t="s">
        <v>17</v>
      </c>
      <c r="C8" s="64" t="s">
        <v>30</v>
      </c>
      <c r="D8" s="65">
        <v>0</v>
      </c>
    </row>
    <row r="9" spans="1:4" x14ac:dyDescent="0.25">
      <c r="A9" s="66" t="str">
        <f t="shared" ref="A9:A20" si="0">B9&amp;"-"&amp;C9</f>
        <v>Moderado-PAPEL</v>
      </c>
      <c r="B9" t="s">
        <v>18</v>
      </c>
      <c r="C9" s="1" t="s">
        <v>25</v>
      </c>
      <c r="D9" s="61">
        <v>0.32</v>
      </c>
    </row>
    <row r="10" spans="1:4" x14ac:dyDescent="0.25">
      <c r="A10" s="66" t="str">
        <f t="shared" si="0"/>
        <v>Moderado-TIJOLO</v>
      </c>
      <c r="B10" t="s">
        <v>18</v>
      </c>
      <c r="C10" s="1" t="s">
        <v>26</v>
      </c>
      <c r="D10" s="61">
        <v>0.4</v>
      </c>
    </row>
    <row r="11" spans="1:4" x14ac:dyDescent="0.25">
      <c r="A11" s="66" t="str">
        <f t="shared" si="0"/>
        <v>Moderado-HÍBRIDOS</v>
      </c>
      <c r="B11" t="s">
        <v>18</v>
      </c>
      <c r="C11" s="1" t="s">
        <v>27</v>
      </c>
      <c r="D11" s="61">
        <v>0.08</v>
      </c>
    </row>
    <row r="12" spans="1:4" x14ac:dyDescent="0.25">
      <c r="A12" s="66" t="str">
        <f t="shared" si="0"/>
        <v>Moderado-FOFs</v>
      </c>
      <c r="B12" t="s">
        <v>18</v>
      </c>
      <c r="C12" s="1" t="s">
        <v>28</v>
      </c>
      <c r="D12" s="61">
        <v>0.1</v>
      </c>
    </row>
    <row r="13" spans="1:4" x14ac:dyDescent="0.25">
      <c r="A13" s="66" t="str">
        <f t="shared" si="0"/>
        <v>Moderado-DESENVOLVIMENTO</v>
      </c>
      <c r="B13" t="s">
        <v>18</v>
      </c>
      <c r="C13" s="1" t="s">
        <v>29</v>
      </c>
      <c r="D13" s="61">
        <v>0.1</v>
      </c>
    </row>
    <row r="14" spans="1:4" ht="15.75" thickBot="1" x14ac:dyDescent="0.3">
      <c r="A14" s="63" t="str">
        <f t="shared" si="0"/>
        <v>Moderado-HOTELARIAS</v>
      </c>
      <c r="B14" s="63" t="s">
        <v>18</v>
      </c>
      <c r="C14" s="64" t="s">
        <v>30</v>
      </c>
      <c r="D14" s="65">
        <v>0.1</v>
      </c>
    </row>
    <row r="15" spans="1:4" x14ac:dyDescent="0.25">
      <c r="A15" s="66" t="str">
        <f t="shared" si="0"/>
        <v>Agressivo-PAPEL</v>
      </c>
      <c r="B15" t="s">
        <v>19</v>
      </c>
      <c r="C15" s="1" t="s">
        <v>25</v>
      </c>
      <c r="D15" s="61">
        <v>0.5</v>
      </c>
    </row>
    <row r="16" spans="1:4" x14ac:dyDescent="0.25">
      <c r="A16" s="66" t="str">
        <f t="shared" si="0"/>
        <v>Agressivo-TIJOLO</v>
      </c>
      <c r="B16" t="s">
        <v>19</v>
      </c>
      <c r="C16" s="1" t="s">
        <v>26</v>
      </c>
      <c r="D16" s="61">
        <v>0.1</v>
      </c>
    </row>
    <row r="17" spans="1:4" x14ac:dyDescent="0.25">
      <c r="A17" s="66" t="str">
        <f t="shared" si="0"/>
        <v>Agressivo-HÍBRIDOS</v>
      </c>
      <c r="B17" t="s">
        <v>19</v>
      </c>
      <c r="C17" s="1" t="s">
        <v>27</v>
      </c>
      <c r="D17" s="61">
        <v>0.05</v>
      </c>
    </row>
    <row r="18" spans="1:4" x14ac:dyDescent="0.25">
      <c r="A18" s="66" t="str">
        <f t="shared" si="0"/>
        <v>Agressivo-FOFs</v>
      </c>
      <c r="B18" t="s">
        <v>19</v>
      </c>
      <c r="C18" s="1" t="s">
        <v>28</v>
      </c>
      <c r="D18" s="61">
        <v>0.05</v>
      </c>
    </row>
    <row r="19" spans="1:4" x14ac:dyDescent="0.25">
      <c r="A19" s="66" t="str">
        <f t="shared" si="0"/>
        <v>Agressivo-DESENVOLVIMENTO</v>
      </c>
      <c r="B19" t="s">
        <v>19</v>
      </c>
      <c r="C19" s="1" t="s">
        <v>29</v>
      </c>
      <c r="D19" s="61">
        <v>0.2</v>
      </c>
    </row>
    <row r="20" spans="1:4" x14ac:dyDescent="0.25">
      <c r="A20" s="66" t="str">
        <f t="shared" si="0"/>
        <v>Agressivo-HOTELARIAS</v>
      </c>
      <c r="B20" t="s">
        <v>19</v>
      </c>
      <c r="C20" s="1" t="s">
        <v>30</v>
      </c>
      <c r="D20" s="6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APP</vt:lpstr>
      <vt:lpstr>Planilha2</vt:lpstr>
      <vt:lpstr>Anos</vt:lpstr>
      <vt:lpstr>Aporte</vt:lpstr>
      <vt:lpstr>patrimonio</vt:lpstr>
      <vt:lpstr>Quantidade_anos</vt:lpstr>
      <vt:lpstr>Rendimento_14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DOS SANTOS</dc:creator>
  <cp:lastModifiedBy>EVERTON DOS SANTOS</cp:lastModifiedBy>
  <dcterms:created xsi:type="dcterms:W3CDTF">2025-06-28T02:52:06Z</dcterms:created>
  <dcterms:modified xsi:type="dcterms:W3CDTF">2025-06-30T19:23:28Z</dcterms:modified>
</cp:coreProperties>
</file>