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ret\Documents\MATLAB\GEPhysRepo\OP13\"/>
    </mc:Choice>
  </mc:AlternateContent>
  <xr:revisionPtr revIDLastSave="0" documentId="13_ncr:1_{AE9475D8-8B1D-42D7-9D49-B385F3B56131}" xr6:coauthVersionLast="47" xr6:coauthVersionMax="47" xr10:uidLastSave="{00000000-0000-0000-0000-000000000000}"/>
  <bookViews>
    <workbookView xWindow="-108" yWindow="-108" windowWidth="23256" windowHeight="12456" xr2:uid="{20DD2B64-941A-44F6-83C7-E885654A5A9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K3" i="1" s="1"/>
  <c r="H4" i="1"/>
  <c r="K4" i="1" s="1"/>
  <c r="H5" i="1"/>
  <c r="K5" i="1" s="1"/>
  <c r="H2" i="1"/>
  <c r="K2" i="1" s="1"/>
  <c r="G3" i="1"/>
  <c r="G4" i="1"/>
  <c r="G5" i="1"/>
  <c r="G2" i="1"/>
  <c r="I2" i="1" l="1"/>
  <c r="J2" i="1" s="1"/>
  <c r="L2" i="1" s="1"/>
  <c r="M2" i="1" s="1"/>
  <c r="N2" i="1" s="1"/>
  <c r="I5" i="1"/>
  <c r="J5" i="1" s="1"/>
  <c r="L5" i="1" s="1"/>
  <c r="M5" i="1" s="1"/>
  <c r="N5" i="1" s="1"/>
  <c r="I4" i="1"/>
  <c r="J4" i="1" s="1"/>
  <c r="L4" i="1" s="1"/>
  <c r="M4" i="1" s="1"/>
  <c r="N4" i="1" s="1"/>
  <c r="I3" i="1"/>
  <c r="J3" i="1" s="1"/>
  <c r="L3" i="1" s="1"/>
  <c r="M3" i="1" s="1"/>
  <c r="N3" i="1" s="1"/>
  <c r="N6" i="1" l="1"/>
</calcChain>
</file>

<file path=xl/sharedStrings.xml><?xml version="1.0" encoding="utf-8"?>
<sst xmlns="http://schemas.openxmlformats.org/spreadsheetml/2006/main" count="27" uniqueCount="27">
  <si>
    <t>H_d</t>
  </si>
  <si>
    <t>H_c</t>
  </si>
  <si>
    <t>H_b</t>
  </si>
  <si>
    <t>H_a</t>
  </si>
  <si>
    <t>violet</t>
  </si>
  <si>
    <t>blue</t>
  </si>
  <si>
    <t>aqua</t>
  </si>
  <si>
    <t>red</t>
  </si>
  <si>
    <t>n</t>
  </si>
  <si>
    <t>a</t>
  </si>
  <si>
    <t>b</t>
  </si>
  <si>
    <t>c</t>
  </si>
  <si>
    <t>rel_error</t>
  </si>
  <si>
    <t>R_h</t>
  </si>
  <si>
    <t>R_err</t>
  </si>
  <si>
    <t>Weights</t>
  </si>
  <si>
    <t>Weighted Value</t>
  </si>
  <si>
    <t>Fit Parameters</t>
  </si>
  <si>
    <t>Error</t>
  </si>
  <si>
    <t>Wavelength</t>
  </si>
  <si>
    <t>z_Avg</t>
  </si>
  <si>
    <t>Colour</t>
  </si>
  <si>
    <t>z_3</t>
  </si>
  <si>
    <t>z_2</t>
  </si>
  <si>
    <t>z_1</t>
  </si>
  <si>
    <t>Line</t>
  </si>
  <si>
    <t>Rydberg Constant: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</si>
</sst>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0E+00"/>
    <numFmt numFmtId="166" formatCode="0.000"/>
    <numFmt numFmtId="168" formatCode="0.000E+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NumberFormat="1"/>
    <xf numFmtId="166" fontId="0" fillId="0" borderId="0" xfId="0" applyNumberFormat="1"/>
    <xf numFmtId="2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15">
    <dxf>
      <numFmt numFmtId="168" formatCode="0.000E+00"/>
    </dxf>
    <dxf>
      <numFmt numFmtId="164" formatCode="0.0000"/>
    </dxf>
    <dxf>
      <numFmt numFmtId="168" formatCode="0.000E+00"/>
    </dxf>
    <dxf>
      <numFmt numFmtId="168" formatCode="0.000E+00"/>
    </dxf>
    <dxf>
      <numFmt numFmtId="165" formatCode="0.000000E+00"/>
    </dxf>
    <dxf>
      <numFmt numFmtId="168" formatCode="0.000E+00"/>
    </dxf>
    <dxf>
      <numFmt numFmtId="2" formatCode="0.00"/>
    </dxf>
    <dxf>
      <numFmt numFmtId="2" formatCode="0.00"/>
    </dxf>
    <dxf>
      <numFmt numFmtId="166" formatCode="0.0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0.0000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DEC40D-7567-4939-89C0-5DC3F3FC282A}" name="Table1" displayName="Table1" ref="A1:N5" totalsRowShown="0" headerRowDxfId="0">
  <autoFilter ref="A1:N5" xr:uid="{3CDEC40D-7567-4939-89C0-5DC3F3FC282A}"/>
  <tableColumns count="14">
    <tableColumn id="1" xr3:uid="{023265CA-FD9E-42AB-AFE1-40842F405D89}" name="Line" dataDxfId="14"/>
    <tableColumn id="2" xr3:uid="{28FF8DA1-E5AF-4829-AC27-7C7AC3E9D278}" name="z_1" dataDxfId="13"/>
    <tableColumn id="3" xr3:uid="{21A5FAE6-39B7-4EDE-B39D-A6C860F58E5C}" name="z_2" dataDxfId="12"/>
    <tableColumn id="4" xr3:uid="{FFF62266-8871-4562-A176-2DE6588FEC6D}" name="z_3" dataDxfId="11"/>
    <tableColumn id="5" xr3:uid="{A09E0450-15A1-4CD8-82BF-9FFB20BB6BF4}" name="Colour" dataDxfId="10"/>
    <tableColumn id="6" xr3:uid="{BCEE16DB-D43C-4E9F-9845-A12B78658C87}" name="n" dataDxfId="9"/>
    <tableColumn id="7" xr3:uid="{E5CC6DA6-F2AB-4C20-8098-F04C1DCA9F46}" name="z_Avg" dataDxfId="8">
      <calculatedColumnFormula>AVERAGE(B2,D2,C2)</calculatedColumnFormula>
    </tableColumn>
    <tableColumn id="8" xr3:uid="{43EEDAAA-136D-486B-8133-89EF6197354B}" name="Wavelength" dataDxfId="7">
      <calculatedColumnFormula>(-$H$8+SQRT($H$8^2-4*$H$7*($H$9-G2)))/(2*$H$7)</calculatedColumnFormula>
    </tableColumn>
    <tableColumn id="9" xr3:uid="{A2E25C07-11B3-4424-9951-DE41453EE5DE}" name="Error" dataDxfId="6">
      <calculatedColumnFormula>(2*$H$7*H2+$H$8)^-1*0.01</calculatedColumnFormula>
    </tableColumn>
    <tableColumn id="10" xr3:uid="{F4699AC3-9CCE-4022-9E53-26B585B751A3}" name="rel_error" dataDxfId="5">
      <calculatedColumnFormula>I2/H2</calculatedColumnFormula>
    </tableColumn>
    <tableColumn id="11" xr3:uid="{3BB3EEA7-F192-4827-8E5E-89C6E053B75A}" name="R_h" dataDxfId="4">
      <calculatedColumnFormula>1/(H2*0.0000000001*(2^-2-F2^-2))</calculatedColumnFormula>
    </tableColumn>
    <tableColumn id="12" xr3:uid="{DDDF99D1-A9D3-4CC0-A409-1E630E74B0A0}" name="R_err" dataDxfId="3">
      <calculatedColumnFormula>J2*K2</calculatedColumnFormula>
    </tableColumn>
    <tableColumn id="13" xr3:uid="{E979C425-D131-4F49-BE2A-32EF310E8A08}" name="Weights" dataDxfId="2">
      <calculatedColumnFormula>L2^-2</calculatedColumnFormula>
    </tableColumn>
    <tableColumn id="14" xr3:uid="{1349BB1D-3F7E-470F-8587-534FED872AC5}" name="Weighted Value" dataDxfId="1">
      <calculatedColumnFormula>M2*K2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D5FA7-5920-4F71-A940-0310A0FD846F}">
  <dimension ref="A1:N9"/>
  <sheetViews>
    <sheetView tabSelected="1" workbookViewId="0">
      <selection activeCell="K17" sqref="K17"/>
    </sheetView>
  </sheetViews>
  <sheetFormatPr defaultRowHeight="14.4" x14ac:dyDescent="0.3"/>
  <cols>
    <col min="1" max="1" width="6.21875" customWidth="1"/>
    <col min="2" max="4" width="6" bestFit="1" customWidth="1"/>
    <col min="5" max="5" width="8.6640625" bestFit="1" customWidth="1"/>
    <col min="6" max="6" width="3.88671875" customWidth="1"/>
    <col min="7" max="7" width="7.21875" style="4" customWidth="1"/>
    <col min="8" max="8" width="12.88671875" style="5" bestFit="1" customWidth="1"/>
    <col min="9" max="9" width="6.88671875" style="5" customWidth="1"/>
    <col min="10" max="10" width="9.77734375" style="6" customWidth="1"/>
    <col min="11" max="11" width="12.5546875" bestFit="1" customWidth="1"/>
    <col min="12" max="12" width="9.5546875" style="6" bestFit="1" customWidth="1"/>
    <col min="13" max="13" width="9.33203125" style="6" customWidth="1"/>
    <col min="14" max="14" width="15.33203125" style="1" customWidth="1"/>
  </cols>
  <sheetData>
    <row r="1" spans="1:14" x14ac:dyDescent="0.3">
      <c r="A1" s="2" t="s">
        <v>25</v>
      </c>
      <c r="B1" s="3" t="s">
        <v>24</v>
      </c>
      <c r="C1" s="3" t="s">
        <v>23</v>
      </c>
      <c r="D1" s="3" t="s">
        <v>22</v>
      </c>
      <c r="E1" s="3" t="s">
        <v>21</v>
      </c>
      <c r="F1" s="3" t="s">
        <v>8</v>
      </c>
      <c r="G1" s="4" t="s">
        <v>20</v>
      </c>
      <c r="H1" s="5" t="s">
        <v>19</v>
      </c>
      <c r="I1" s="5" t="s">
        <v>18</v>
      </c>
      <c r="J1" s="6" t="s">
        <v>12</v>
      </c>
      <c r="K1" s="2" t="s">
        <v>13</v>
      </c>
      <c r="L1" s="6" t="s">
        <v>14</v>
      </c>
      <c r="M1" s="6" t="s">
        <v>15</v>
      </c>
      <c r="N1" s="1" t="s">
        <v>16</v>
      </c>
    </row>
    <row r="2" spans="1:14" x14ac:dyDescent="0.3">
      <c r="A2" s="2" t="s">
        <v>0</v>
      </c>
      <c r="B2" s="3">
        <v>20.38</v>
      </c>
      <c r="C2" s="3">
        <v>20.37</v>
      </c>
      <c r="D2" s="3">
        <v>20.37</v>
      </c>
      <c r="E2" s="3" t="s">
        <v>4</v>
      </c>
      <c r="F2" s="3">
        <v>6</v>
      </c>
      <c r="G2" s="4">
        <f>AVERAGE(B2,D2,C2)</f>
        <v>20.373333333333335</v>
      </c>
      <c r="H2" s="5">
        <f>(-$H$8+SQRT($H$8^2-4*$H$7*($H$9-G2)))/(2*$H$7)</f>
        <v>4099.1700271495447</v>
      </c>
      <c r="I2" s="5">
        <f>(2*$H$7*H2+$H$8)^-1*0.01</f>
        <v>2.0163695565267212</v>
      </c>
      <c r="J2" s="6">
        <f>I2/H2</f>
        <v>4.9189702870872413E-4</v>
      </c>
      <c r="K2" s="2">
        <f>1/(H2*0.0000000001*(2^-2-F2^-2))</f>
        <v>10977832.025009174</v>
      </c>
      <c r="L2" s="6">
        <f>J2*K2</f>
        <v>5399.9629547654886</v>
      </c>
      <c r="M2" s="6">
        <f>L2^-2</f>
        <v>3.429402334013772E-8</v>
      </c>
      <c r="N2" s="1">
        <f>M2*K2</f>
        <v>0.37647402768977595</v>
      </c>
    </row>
    <row r="3" spans="1:14" x14ac:dyDescent="0.3">
      <c r="A3" s="2" t="s">
        <v>1</v>
      </c>
      <c r="B3" s="3">
        <v>21.57</v>
      </c>
      <c r="C3" s="3">
        <v>21.55</v>
      </c>
      <c r="D3" s="3">
        <v>21.57</v>
      </c>
      <c r="E3" s="3" t="s">
        <v>5</v>
      </c>
      <c r="F3" s="3">
        <v>5</v>
      </c>
      <c r="G3" s="4">
        <f t="shared" ref="G3:G5" si="0">AVERAGE(B3,D3,C3)</f>
        <v>21.563333333333333</v>
      </c>
      <c r="H3" s="5">
        <f>(-$H$8+SQRT($H$8^2-4*$H$7*($H$9-G3)))/(2*$H$7)</f>
        <v>4339.2464239838337</v>
      </c>
      <c r="I3" s="5">
        <f>(2*$H$7*H3+$H$8)^-1*0.01</f>
        <v>2.0185290250022199</v>
      </c>
      <c r="J3" s="6">
        <f t="shared" ref="J3:J5" si="1">I3/H3</f>
        <v>4.6517962516381397E-4</v>
      </c>
      <c r="K3" s="2">
        <f t="shared" ref="K3:K5" si="2">1/(H3*0.0000000001*(2^-2-F3^-2))</f>
        <v>10974036.264879579</v>
      </c>
      <c r="L3" s="6">
        <f t="shared" ref="L3:L5" si="3">J3*K3</f>
        <v>5104.8980762307838</v>
      </c>
      <c r="M3" s="6">
        <f t="shared" ref="M3:M5" si="4">L3^-2</f>
        <v>3.8373008435142906E-8</v>
      </c>
      <c r="N3" s="1">
        <f t="shared" ref="N3:N5" si="5">M3*K3</f>
        <v>0.42110678615978819</v>
      </c>
    </row>
    <row r="4" spans="1:14" x14ac:dyDescent="0.3">
      <c r="A4" s="2" t="s">
        <v>2</v>
      </c>
      <c r="B4" s="3">
        <v>24.16</v>
      </c>
      <c r="C4" s="3">
        <v>24.16</v>
      </c>
      <c r="D4" s="3">
        <v>24.17</v>
      </c>
      <c r="E4" s="3" t="s">
        <v>6</v>
      </c>
      <c r="F4" s="3">
        <v>4</v>
      </c>
      <c r="G4" s="4">
        <f t="shared" si="0"/>
        <v>24.16333333333333</v>
      </c>
      <c r="H4" s="5">
        <f>(-$H$8+SQRT($H$8^2-4*$H$7*($H$9-G4)))/(2*$H$7)</f>
        <v>4864.6797603303112</v>
      </c>
      <c r="I4" s="5">
        <f>(2*$H$7*H4+$H$8)^-1*0.01</f>
        <v>2.023271434433267</v>
      </c>
      <c r="J4" s="6">
        <f t="shared" si="1"/>
        <v>4.1591050883396424E-4</v>
      </c>
      <c r="K4" s="2">
        <f t="shared" si="2"/>
        <v>10963380.111522902</v>
      </c>
      <c r="L4" s="6">
        <f t="shared" si="3"/>
        <v>4559.7850007236539</v>
      </c>
      <c r="M4" s="6">
        <f t="shared" si="4"/>
        <v>4.8096255799751642E-8</v>
      </c>
      <c r="N4" s="1">
        <f t="shared" si="5"/>
        <v>0.52729753427371517</v>
      </c>
    </row>
    <row r="5" spans="1:14" x14ac:dyDescent="0.3">
      <c r="A5" s="2" t="s">
        <v>3</v>
      </c>
      <c r="B5" s="3">
        <v>32.54</v>
      </c>
      <c r="C5" s="3">
        <v>32.54</v>
      </c>
      <c r="D5" s="3">
        <v>32.54</v>
      </c>
      <c r="E5" s="3" t="s">
        <v>7</v>
      </c>
      <c r="F5" s="3">
        <v>3</v>
      </c>
      <c r="G5" s="4">
        <f t="shared" si="0"/>
        <v>32.54</v>
      </c>
      <c r="H5" s="5">
        <f>(-$H$8+SQRT($H$8^2-4*$H$7*($H$9-G5)))/(2*$H$7)</f>
        <v>6565.9778861169907</v>
      </c>
      <c r="I5" s="5">
        <f>(2*$H$7*H5+$H$8)^-1*0.01</f>
        <v>2.0387809205344452</v>
      </c>
      <c r="J5" s="6">
        <f t="shared" si="1"/>
        <v>3.1050682105482173E-4</v>
      </c>
      <c r="K5" s="2">
        <f t="shared" si="2"/>
        <v>10965617.193477876</v>
      </c>
      <c r="L5" s="6">
        <f t="shared" si="3"/>
        <v>3404.8989356509114</v>
      </c>
      <c r="M5" s="6">
        <f t="shared" si="4"/>
        <v>8.6256443725332703E-8</v>
      </c>
      <c r="N5" s="1">
        <f t="shared" si="5"/>
        <v>0.94585514236276513</v>
      </c>
    </row>
    <row r="6" spans="1:14" x14ac:dyDescent="0.3">
      <c r="C6" s="2"/>
      <c r="D6" s="2"/>
      <c r="E6" s="2"/>
      <c r="F6" s="2"/>
      <c r="G6" s="2"/>
      <c r="H6" s="6" t="s">
        <v>17</v>
      </c>
      <c r="K6" s="2"/>
      <c r="L6" s="6" t="s">
        <v>26</v>
      </c>
      <c r="N6" s="1">
        <f>SUM(N2:N5)/SUM(M2:M5)</f>
        <v>10968681.469262641</v>
      </c>
    </row>
    <row r="7" spans="1:14" x14ac:dyDescent="0.3">
      <c r="C7" s="2"/>
      <c r="D7" s="2"/>
      <c r="E7" s="2"/>
      <c r="F7" s="2"/>
      <c r="G7" s="2" t="s">
        <v>9</v>
      </c>
      <c r="H7" s="6">
        <v>-1.105E-8</v>
      </c>
      <c r="K7" s="2"/>
    </row>
    <row r="8" spans="1:14" x14ac:dyDescent="0.3">
      <c r="C8" s="2"/>
      <c r="D8" s="2"/>
      <c r="E8" s="2"/>
      <c r="F8" s="2"/>
      <c r="G8" s="2" t="s">
        <v>10</v>
      </c>
      <c r="H8" s="6">
        <v>5.0499999999999998E-3</v>
      </c>
      <c r="K8" s="2"/>
    </row>
    <row r="9" spans="1:14" x14ac:dyDescent="0.3">
      <c r="C9" s="2"/>
      <c r="D9" s="2"/>
      <c r="E9" s="2"/>
      <c r="F9" s="2"/>
      <c r="G9" s="2" t="s">
        <v>11</v>
      </c>
      <c r="H9" s="6">
        <v>-0.14180000000000001</v>
      </c>
      <c r="K9" s="2"/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Gareth Everton</dc:creator>
  <cp:lastModifiedBy>Gareth Everton</cp:lastModifiedBy>
  <cp:lastPrinted>2025-01-23T21:18:10Z</cp:lastPrinted>
  <dcterms:created xsi:type="dcterms:W3CDTF">2025-01-23T16:17:53Z</dcterms:created>
  <dcterms:modified xsi:type="dcterms:W3CDTF">2025-01-23T21:40:30Z</dcterms:modified>
</cp:coreProperties>
</file>