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ymondk\Desktop\Study\Python\PlayPython\Logbook summary\"/>
    </mc:Choice>
  </mc:AlternateContent>
  <xr:revisionPtr revIDLastSave="0" documentId="13_ncr:1_{19E26590-0CDE-4FE4-B1F0-6CB7B1316A7A}" xr6:coauthVersionLast="45" xr6:coauthVersionMax="45" xr10:uidLastSave="{00000000-0000-0000-0000-000000000000}"/>
  <bookViews>
    <workbookView xWindow="12285" yWindow="3885" windowWidth="15510" windowHeight="10920" activeTab="1" xr2:uid="{00000000-000D-0000-FFFF-FFFF00000000}"/>
  </bookViews>
  <sheets>
    <sheet name="Logbook Summaries" sheetId="5" r:id="rId1"/>
    <sheet name="lOG BOOK " sheetId="1" r:id="rId2"/>
    <sheet name="Logbook page representation" sheetId="2" r:id="rId3"/>
  </sheets>
  <definedNames>
    <definedName name="_xlnm.Print_Area" localSheetId="1">'lOG BOOK '!#REF!</definedName>
    <definedName name="_xlnm.Print_Area" localSheetId="0">'Logbook Summaries'!$A$1:$H$38</definedName>
  </definedNames>
  <calcPr calcId="191029"/>
  <pivotCaches>
    <pivotCache cacheId="4" r:id="rId4"/>
    <pivotCache cacheId="5" r:id="rId5"/>
  </pivotCaches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I4" i="1"/>
  <c r="F4" i="1"/>
  <c r="B6" i="2" l="1"/>
  <c r="A110" i="1" l="1"/>
  <c r="A115" i="2" l="1"/>
  <c r="A114" i="2"/>
  <c r="A113" i="2"/>
  <c r="A112" i="2"/>
  <c r="A111" i="2"/>
  <c r="A110" i="2"/>
  <c r="A109" i="2"/>
  <c r="A108" i="2"/>
  <c r="A107" i="2"/>
  <c r="A106" i="2"/>
  <c r="A109" i="1"/>
  <c r="A108" i="1"/>
  <c r="A107" i="1"/>
  <c r="A106" i="1"/>
  <c r="A105" i="1"/>
  <c r="A104" i="1" l="1"/>
  <c r="A103" i="1"/>
  <c r="A102" i="1"/>
  <c r="A101" i="1"/>
  <c r="A100" i="1"/>
  <c r="A99" i="1"/>
  <c r="N105" i="2"/>
  <c r="O105" i="2"/>
  <c r="AD105" i="2"/>
  <c r="N95" i="2"/>
  <c r="O95" i="2"/>
  <c r="AD95" i="2"/>
  <c r="N90" i="2"/>
  <c r="O90" i="2"/>
  <c r="R90" i="2"/>
  <c r="S90" i="2"/>
  <c r="AD90" i="2"/>
  <c r="AE90" i="2"/>
  <c r="N74" i="2"/>
  <c r="O74" i="2"/>
  <c r="AD74" i="2"/>
  <c r="AE74" i="2"/>
  <c r="O59" i="2"/>
  <c r="AD59" i="2"/>
  <c r="N59" i="2"/>
  <c r="M59" i="2"/>
  <c r="O35" i="2"/>
  <c r="AD35" i="2"/>
  <c r="N35" i="2"/>
  <c r="A104" i="2"/>
  <c r="A103" i="2"/>
  <c r="A102" i="2"/>
  <c r="A101" i="2"/>
  <c r="A100" i="2"/>
  <c r="A99" i="2"/>
  <c r="A97" i="2"/>
  <c r="A96" i="2"/>
  <c r="A94" i="2"/>
  <c r="A93" i="2"/>
  <c r="B73" i="2"/>
  <c r="B89" i="2"/>
  <c r="B92" i="2"/>
  <c r="A92" i="2"/>
  <c r="B91" i="2"/>
  <c r="A91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B79" i="2"/>
  <c r="B78" i="2"/>
  <c r="B77" i="2"/>
  <c r="B76" i="2"/>
  <c r="B75" i="2"/>
  <c r="B72" i="2"/>
  <c r="B71" i="2"/>
  <c r="B70" i="2"/>
  <c r="B69" i="2"/>
  <c r="B68" i="2"/>
  <c r="B65" i="2"/>
  <c r="B63" i="2"/>
  <c r="B62" i="2"/>
  <c r="B61" i="2"/>
  <c r="B34" i="2"/>
  <c r="B55" i="2"/>
  <c r="B58" i="2"/>
  <c r="B57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A98" i="1"/>
  <c r="A97" i="1"/>
  <c r="A96" i="1"/>
  <c r="A94" i="1"/>
  <c r="A95" i="1"/>
  <c r="A92" i="1"/>
  <c r="A91" i="1"/>
  <c r="A90" i="1"/>
  <c r="A89" i="1"/>
  <c r="A88" i="1"/>
  <c r="A87" i="1"/>
  <c r="A86" i="1"/>
  <c r="B71" i="1"/>
  <c r="B85" i="1" s="1"/>
  <c r="A85" i="1"/>
  <c r="B84" i="1"/>
  <c r="A84" i="1"/>
  <c r="A83" i="1"/>
  <c r="A82" i="1"/>
  <c r="B81" i="1"/>
  <c r="A81" i="1"/>
  <c r="A80" i="1"/>
  <c r="A79" i="1"/>
  <c r="A78" i="1"/>
  <c r="B77" i="1"/>
  <c r="B73" i="1"/>
  <c r="B72" i="1"/>
  <c r="B70" i="1"/>
  <c r="B69" i="1"/>
  <c r="B68" i="1"/>
  <c r="B67" i="1"/>
  <c r="B66" i="1"/>
  <c r="B63" i="1"/>
  <c r="B61" i="1"/>
  <c r="B60" i="1"/>
  <c r="B59" i="1"/>
  <c r="B56" i="1"/>
  <c r="B34" i="1"/>
  <c r="B54" i="1" s="1"/>
  <c r="B57" i="1" s="1"/>
  <c r="B53" i="1"/>
  <c r="B48" i="1"/>
  <c r="B44" i="1"/>
  <c r="B38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78" i="1"/>
  <c r="B82" i="1"/>
  <c r="B39" i="1" l="1"/>
  <c r="B40" i="1"/>
  <c r="B49" i="1"/>
  <c r="B76" i="1"/>
  <c r="B79" i="1"/>
  <c r="B47" i="1"/>
  <c r="B43" i="1"/>
  <c r="B52" i="1"/>
  <c r="B36" i="1"/>
  <c r="B41" i="1"/>
  <c r="B45" i="1"/>
  <c r="B50" i="1"/>
  <c r="B74" i="1"/>
  <c r="B80" i="1"/>
  <c r="B37" i="1"/>
  <c r="B42" i="1"/>
  <c r="B46" i="1"/>
  <c r="B51" i="1"/>
  <c r="B86" i="1"/>
  <c r="B75" i="1"/>
  <c r="B83" i="1"/>
  <c r="B88" i="1" l="1"/>
  <c r="B87" i="1"/>
</calcChain>
</file>

<file path=xl/sharedStrings.xml><?xml version="1.0" encoding="utf-8"?>
<sst xmlns="http://schemas.openxmlformats.org/spreadsheetml/2006/main" count="914" uniqueCount="206">
  <si>
    <t>Type</t>
  </si>
  <si>
    <t>Registration</t>
  </si>
  <si>
    <t>Pilot in command</t>
  </si>
  <si>
    <t>Details of
flight and remarks</t>
  </si>
  <si>
    <t>Instruments</t>
  </si>
  <si>
    <t>Navaids</t>
  </si>
  <si>
    <t>Place</t>
  </si>
  <si>
    <t>Actual</t>
  </si>
  <si>
    <t>FSTD</t>
  </si>
  <si>
    <t>Brought forward:</t>
  </si>
  <si>
    <t>Instructor</t>
  </si>
  <si>
    <t>SE</t>
  </si>
  <si>
    <t>ME</t>
  </si>
  <si>
    <t>Day</t>
  </si>
  <si>
    <t>Dual</t>
  </si>
  <si>
    <t>PIC</t>
  </si>
  <si>
    <t>PICUS</t>
  </si>
  <si>
    <t>Co-Pilot</t>
  </si>
  <si>
    <t>Night</t>
  </si>
  <si>
    <t>Single Engine Aircraft</t>
  </si>
  <si>
    <t>Multi-Engine Aircraft</t>
  </si>
  <si>
    <t>Landings</t>
  </si>
  <si>
    <t xml:space="preserve">Day </t>
  </si>
  <si>
    <t>ZS-JTO</t>
  </si>
  <si>
    <t>J G Erasmus</t>
  </si>
  <si>
    <t>Ex 4</t>
  </si>
  <si>
    <t>ZS-EVP</t>
  </si>
  <si>
    <t>EX 6,7,8</t>
  </si>
  <si>
    <t>Ex 9,10</t>
  </si>
  <si>
    <t>Ex 10,11</t>
  </si>
  <si>
    <t>Ex 12,13</t>
  </si>
  <si>
    <t>B Robbertze</t>
  </si>
  <si>
    <t>10 hour dual check</t>
  </si>
  <si>
    <t>Ex 12,13 E</t>
  </si>
  <si>
    <t>Ex 12,13E</t>
  </si>
  <si>
    <t>20 hour dual check</t>
  </si>
  <si>
    <t>Self</t>
  </si>
  <si>
    <t>EX 14</t>
  </si>
  <si>
    <t>Ex 14</t>
  </si>
  <si>
    <t>Remarks</t>
  </si>
  <si>
    <t>Ex 10,15,16</t>
  </si>
  <si>
    <t xml:space="preserve">JG Erasmus </t>
  </si>
  <si>
    <t xml:space="preserve">JG erasmus </t>
  </si>
  <si>
    <t>Self</t>
  </si>
  <si>
    <t>Ex 10 15 16 17</t>
  </si>
  <si>
    <t xml:space="preserve">Ex 12 13 </t>
  </si>
  <si>
    <t>Ex 10,15,16,17</t>
  </si>
  <si>
    <t>GF check</t>
  </si>
  <si>
    <t>H Smit</t>
  </si>
  <si>
    <t xml:space="preserve">Ex 10 15 16 17 </t>
  </si>
  <si>
    <t>self</t>
  </si>
  <si>
    <t>Ex 10,15,16,17</t>
  </si>
  <si>
    <t xml:space="preserve">ZS-JTO </t>
  </si>
  <si>
    <t xml:space="preserve">JG Erasmus </t>
  </si>
  <si>
    <t>Ex 10,15,16,17</t>
  </si>
  <si>
    <t>ex 10,15,16</t>
  </si>
  <si>
    <t>FAWB FAMB FAGL FAWB</t>
  </si>
  <si>
    <t>FAWB FAPN FANY FAWB</t>
  </si>
  <si>
    <t>FAWB FAGR FANY FAWB</t>
  </si>
  <si>
    <t xml:space="preserve">FAWB FATI FAPN FAWB </t>
  </si>
  <si>
    <t>FRASCA</t>
  </si>
  <si>
    <t>ZP-018</t>
  </si>
  <si>
    <t>Ex 19</t>
  </si>
  <si>
    <t>MEV,WB</t>
  </si>
  <si>
    <t>W Ossthuizen</t>
  </si>
  <si>
    <t>Initial PPL Test</t>
  </si>
  <si>
    <t>C 150</t>
  </si>
  <si>
    <t>ZS-EGW</t>
  </si>
  <si>
    <t>B Monthè</t>
  </si>
  <si>
    <t xml:space="preserve">Familiarization </t>
  </si>
  <si>
    <t>ZS-PMH</t>
  </si>
  <si>
    <t>D Terblanch</t>
  </si>
  <si>
    <t xml:space="preserve">Ex 10, 15, 16, 17 </t>
  </si>
  <si>
    <t>C 172</t>
  </si>
  <si>
    <t>ZS-NTO</t>
  </si>
  <si>
    <t>P. Barnardo</t>
  </si>
  <si>
    <t>ZS-MTM</t>
  </si>
  <si>
    <t>FAWB FAMN FAWB</t>
  </si>
  <si>
    <t>C 210</t>
  </si>
  <si>
    <t>ZS- NTO</t>
  </si>
  <si>
    <t xml:space="preserve">LIV, WB </t>
  </si>
  <si>
    <t>ZS-PMW</t>
  </si>
  <si>
    <t>P Banardo</t>
  </si>
  <si>
    <t>DRV</t>
  </si>
  <si>
    <t>P Barnardo</t>
  </si>
  <si>
    <t>ZS PMW</t>
  </si>
  <si>
    <t>FAWB FAPS FAVV FAWB</t>
  </si>
  <si>
    <t>LIV GAV</t>
  </si>
  <si>
    <t>Ex 19 , 12,13 E</t>
  </si>
  <si>
    <t>P28 A 160</t>
  </si>
  <si>
    <t>M Breedt</t>
  </si>
  <si>
    <t xml:space="preserve">Skills test Night rating </t>
  </si>
  <si>
    <t>DPV</t>
  </si>
  <si>
    <t>self</t>
  </si>
  <si>
    <t>FAWB FAWB</t>
  </si>
  <si>
    <t>ZS -NTO</t>
  </si>
  <si>
    <t>Ex 9 10,11,12,13,16,17</t>
  </si>
  <si>
    <t>J. LE ROUX</t>
  </si>
  <si>
    <t xml:space="preserve">J. LE ROUX </t>
  </si>
  <si>
    <t>PA 28 R 180</t>
  </si>
  <si>
    <t>ZS-NTO</t>
  </si>
  <si>
    <t>M-BREEDT</t>
  </si>
  <si>
    <t>PPL RENEWAL</t>
  </si>
  <si>
    <t>SELF</t>
  </si>
  <si>
    <t>FAWB FANS</t>
  </si>
  <si>
    <t>FANS FAWB</t>
  </si>
  <si>
    <t>Self</t>
  </si>
  <si>
    <t>FAWB FAWB</t>
  </si>
  <si>
    <t xml:space="preserve">FAWB FAPN FAWB </t>
  </si>
  <si>
    <t>Date
DD/MM/YY</t>
  </si>
  <si>
    <t>FAWB FAGM</t>
  </si>
  <si>
    <t>Self</t>
  </si>
  <si>
    <t xml:space="preserve">FAWB FAWB </t>
  </si>
  <si>
    <t>ZS-OET</t>
  </si>
  <si>
    <t xml:space="preserve">Thomas Into </t>
  </si>
  <si>
    <t xml:space="preserve">Downdraught </t>
  </si>
  <si>
    <t xml:space="preserve">Door off flight </t>
  </si>
  <si>
    <t>P 28 A 140</t>
  </si>
  <si>
    <t>ZS-FDW</t>
  </si>
  <si>
    <t>ZS-OHN</t>
  </si>
  <si>
    <t xml:space="preserve">M BREEDT </t>
  </si>
  <si>
    <t xml:space="preserve">PPL RENEWAL </t>
  </si>
  <si>
    <t xml:space="preserve">Self </t>
  </si>
  <si>
    <t>Kevin Intro</t>
  </si>
  <si>
    <t>ZS-JIM</t>
  </si>
  <si>
    <t>Rob Test Flight</t>
  </si>
  <si>
    <t>Zs-OHN</t>
  </si>
  <si>
    <t>self</t>
  </si>
  <si>
    <t xml:space="preserve">FAWB FAWB </t>
  </si>
  <si>
    <t>X 297</t>
  </si>
  <si>
    <t>ZS-ESI</t>
  </si>
  <si>
    <t>R. Gorringe</t>
  </si>
  <si>
    <t>Convex</t>
  </si>
  <si>
    <t>P 28 A 180</t>
  </si>
  <si>
    <t>ZS-CZR</t>
  </si>
  <si>
    <t>FAWB FABS</t>
  </si>
  <si>
    <t>Engine Break in flight</t>
  </si>
  <si>
    <t>Fasilv</t>
  </si>
  <si>
    <t>ZS-CNZ</t>
  </si>
  <si>
    <t>SILVER CREECK FABS FARG SILVER CREEK</t>
  </si>
  <si>
    <t>(All)</t>
  </si>
  <si>
    <t>registration</t>
  </si>
  <si>
    <t xml:space="preserve">details of flight </t>
  </si>
  <si>
    <t>place</t>
  </si>
  <si>
    <t xml:space="preserve">single day dual </t>
  </si>
  <si>
    <t>single day pic</t>
  </si>
  <si>
    <t>single day picus</t>
  </si>
  <si>
    <t>single day co pilot</t>
  </si>
  <si>
    <t xml:space="preserve">single night dual </t>
  </si>
  <si>
    <t xml:space="preserve">single night pic </t>
  </si>
  <si>
    <t>single night picus</t>
  </si>
  <si>
    <t xml:space="preserve">single night co pilot </t>
  </si>
  <si>
    <t xml:space="preserve">multi day dual </t>
  </si>
  <si>
    <t>multi day pic</t>
  </si>
  <si>
    <t xml:space="preserve">multi day picus </t>
  </si>
  <si>
    <t>multi day co pilot</t>
  </si>
  <si>
    <t xml:space="preserve">multi night dual </t>
  </si>
  <si>
    <t xml:space="preserve">multi night pic </t>
  </si>
  <si>
    <t xml:space="preserve">multi night picus </t>
  </si>
  <si>
    <t xml:space="preserve">multi night co pilot </t>
  </si>
  <si>
    <t>landings day</t>
  </si>
  <si>
    <t>landings night</t>
  </si>
  <si>
    <t xml:space="preserve">remarks </t>
  </si>
  <si>
    <t>instructor SE</t>
  </si>
  <si>
    <t>instructor Me</t>
  </si>
  <si>
    <t>Instructor FSTD</t>
  </si>
  <si>
    <t>Date</t>
  </si>
  <si>
    <t>Values</t>
  </si>
  <si>
    <t>Date last flown</t>
  </si>
  <si>
    <t>Class &amp; Type</t>
  </si>
  <si>
    <t>Single Engine Day</t>
  </si>
  <si>
    <t>Single engine night</t>
  </si>
  <si>
    <t xml:space="preserve">Dual </t>
  </si>
  <si>
    <t xml:space="preserve">PIC </t>
  </si>
  <si>
    <t>Sum of Actual</t>
  </si>
  <si>
    <t>Sum of FSTD</t>
  </si>
  <si>
    <t>(Multiple Items)</t>
  </si>
  <si>
    <t xml:space="preserve">12 month summery </t>
  </si>
  <si>
    <t xml:space="preserve">Total Log book summary </t>
  </si>
  <si>
    <t xml:space="preserve">Pg Total </t>
  </si>
  <si>
    <t>YYYY/MM/DD</t>
  </si>
  <si>
    <t>12 month summary (July 2016-July 2017)</t>
  </si>
  <si>
    <t xml:space="preserve">Instument </t>
  </si>
  <si>
    <t xml:space="preserve">Signatur </t>
  </si>
  <si>
    <t xml:space="preserve">Name: </t>
  </si>
  <si>
    <t>Raymond Kriel</t>
  </si>
  <si>
    <t>C 210 T</t>
  </si>
  <si>
    <t>ZS-SSR</t>
  </si>
  <si>
    <t>J.LE ROUX</t>
  </si>
  <si>
    <t>C 210 T CONVEX</t>
  </si>
  <si>
    <t>Z-CNZ</t>
  </si>
  <si>
    <t>FAWB-ZEBULA-FAWB</t>
  </si>
  <si>
    <t>X297</t>
  </si>
  <si>
    <t>FASILV FASILV</t>
  </si>
  <si>
    <t>FASILV FABS FARG FASILV</t>
  </si>
  <si>
    <t>ZS-LRO</t>
  </si>
  <si>
    <t>FAWB-FAWB</t>
  </si>
  <si>
    <t>(blank)</t>
  </si>
  <si>
    <t>ZS-PFC</t>
  </si>
  <si>
    <t>C BENSON</t>
  </si>
  <si>
    <t>FAWB-FAWB PPL RENEWAL</t>
  </si>
  <si>
    <t>J . Van Tonder</t>
  </si>
  <si>
    <t>ZS-FLB</t>
  </si>
  <si>
    <t>S.Vincent</t>
  </si>
  <si>
    <t>FANS-FANS</t>
  </si>
  <si>
    <t>Details of
flight and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</si>
</sst>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"/>
    <numFmt numFmtId="165" formatCode="0.0"/>
    <numFmt numFmtId="166" formatCode="mm\-yy"/>
    <numFmt numFmtId="167" formatCode="yyyy/mm/dd;@"/>
  </numFmts>
  <fonts count="21" x14ac:knownFonts="1"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b/>
      <sz val="15"/>
      <color theme="3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68FD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7" fillId="0" borderId="4" applyNumberFormat="0" applyFill="0" applyAlignment="0" applyProtection="0"/>
    <xf numFmtId="0" fontId="19" fillId="4" borderId="0" applyNumberFormat="0" applyBorder="0" applyAlignment="0" applyProtection="0"/>
  </cellStyleXfs>
  <cellXfs count="90">
    <xf numFmtId="0" fontId="0" fillId="0" borderId="0" xfId="0">
      <alignment vertical="center"/>
    </xf>
    <xf numFmtId="164" fontId="1" fillId="0" borderId="0" xfId="0" applyNumberFormat="1" applyFont="1">
      <alignment vertical="center"/>
    </xf>
    <xf numFmtId="165" fontId="2" fillId="0" borderId="0" xfId="0" applyNumberFormat="1" applyFont="1" applyAlignment="1"/>
    <xf numFmtId="165" fontId="2" fillId="2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>
      <alignment vertical="center"/>
    </xf>
    <xf numFmtId="0" fontId="5" fillId="0" borderId="2" xfId="0" applyFont="1" applyBorder="1" applyAlignment="1"/>
    <xf numFmtId="0" fontId="2" fillId="0" borderId="2" xfId="0" applyFont="1" applyBorder="1" applyAlignment="1"/>
    <xf numFmtId="165" fontId="2" fillId="0" borderId="2" xfId="0" applyNumberFormat="1" applyFont="1" applyBorder="1" applyAlignment="1"/>
    <xf numFmtId="164" fontId="1" fillId="0" borderId="3" xfId="0" applyNumberFormat="1" applyFont="1" applyBorder="1">
      <alignment vertical="center"/>
    </xf>
    <xf numFmtId="0" fontId="2" fillId="0" borderId="3" xfId="0" applyFont="1" applyBorder="1" applyAlignment="1"/>
    <xf numFmtId="165" fontId="2" fillId="0" borderId="3" xfId="0" applyNumberFormat="1" applyFont="1" applyBorder="1" applyAlignment="1"/>
    <xf numFmtId="164" fontId="6" fillId="0" borderId="3" xfId="0" applyNumberFormat="1" applyFont="1" applyBorder="1">
      <alignment vertical="center"/>
    </xf>
    <xf numFmtId="0" fontId="7" fillId="0" borderId="3" xfId="0" applyFont="1" applyBorder="1" applyAlignment="1"/>
    <xf numFmtId="165" fontId="7" fillId="0" borderId="3" xfId="0" applyNumberFormat="1" applyFont="1" applyBorder="1" applyAlignment="1"/>
    <xf numFmtId="0" fontId="5" fillId="0" borderId="3" xfId="0" applyFont="1" applyBorder="1" applyAlignment="1"/>
    <xf numFmtId="0" fontId="2" fillId="0" borderId="3" xfId="0" applyFont="1" applyFill="1" applyBorder="1" applyAlignment="1"/>
    <xf numFmtId="164" fontId="8" fillId="0" borderId="3" xfId="0" applyNumberFormat="1" applyFont="1" applyBorder="1">
      <alignment vertical="center"/>
    </xf>
    <xf numFmtId="0" fontId="2" fillId="0" borderId="3" xfId="0" applyFont="1" applyFill="1" applyBorder="1" applyAlignment="1">
      <alignment wrapText="1"/>
    </xf>
    <xf numFmtId="165" fontId="1" fillId="0" borderId="0" xfId="0" applyNumberFormat="1" applyFont="1">
      <alignment vertical="center"/>
    </xf>
    <xf numFmtId="164" fontId="2" fillId="3" borderId="3" xfId="0" applyNumberFormat="1" applyFont="1" applyFill="1" applyBorder="1" applyAlignment="1"/>
    <xf numFmtId="0" fontId="2" fillId="3" borderId="3" xfId="0" applyFont="1" applyFill="1" applyBorder="1" applyAlignment="1"/>
    <xf numFmtId="165" fontId="2" fillId="3" borderId="3" xfId="0" applyNumberFormat="1" applyFont="1" applyFill="1" applyBorder="1" applyAlignment="1"/>
    <xf numFmtId="0" fontId="9" fillId="0" borderId="3" xfId="0" applyFont="1" applyFill="1" applyBorder="1" applyAlignment="1"/>
    <xf numFmtId="0" fontId="10" fillId="0" borderId="3" xfId="0" applyFont="1" applyBorder="1">
      <alignment vertical="center"/>
    </xf>
    <xf numFmtId="0" fontId="1" fillId="0" borderId="3" xfId="0" applyFont="1" applyBorder="1">
      <alignment vertical="center"/>
    </xf>
    <xf numFmtId="0" fontId="4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Fill="1" applyBorder="1">
      <alignment vertical="center"/>
    </xf>
    <xf numFmtId="0" fontId="12" fillId="0" borderId="3" xfId="0" applyFont="1" applyBorder="1">
      <alignment vertical="center"/>
    </xf>
    <xf numFmtId="0" fontId="13" fillId="0" borderId="3" xfId="0" applyFont="1" applyBorder="1">
      <alignment vertical="center"/>
    </xf>
    <xf numFmtId="165" fontId="12" fillId="0" borderId="0" xfId="0" applyNumberFormat="1" applyFont="1">
      <alignment vertical="center"/>
    </xf>
    <xf numFmtId="0" fontId="12" fillId="0" borderId="3" xfId="0" applyFont="1" applyFill="1" applyBorder="1">
      <alignment vertical="center"/>
    </xf>
    <xf numFmtId="0" fontId="13" fillId="0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Fill="1" applyBorder="1">
      <alignment vertical="center"/>
    </xf>
    <xf numFmtId="164" fontId="14" fillId="0" borderId="3" xfId="0" applyNumberFormat="1" applyFont="1" applyBorder="1">
      <alignment vertical="center"/>
    </xf>
    <xf numFmtId="0" fontId="14" fillId="0" borderId="3" xfId="0" applyFont="1" applyFill="1" applyBorder="1">
      <alignment vertical="center"/>
    </xf>
    <xf numFmtId="0" fontId="14" fillId="0" borderId="3" xfId="0" applyFont="1" applyBorder="1">
      <alignment vertical="center"/>
    </xf>
    <xf numFmtId="165" fontId="15" fillId="0" borderId="3" xfId="0" applyNumberFormat="1" applyFont="1" applyBorder="1" applyAlignment="1"/>
    <xf numFmtId="164" fontId="16" fillId="0" borderId="3" xfId="0" applyNumberFormat="1" applyFont="1" applyBorder="1">
      <alignment vertical="center"/>
    </xf>
    <xf numFmtId="0" fontId="16" fillId="0" borderId="3" xfId="0" applyFont="1" applyFill="1" applyBorder="1" applyAlignment="1"/>
    <xf numFmtId="0" fontId="16" fillId="0" borderId="3" xfId="0" applyFont="1" applyBorder="1" applyAlignment="1"/>
    <xf numFmtId="165" fontId="16" fillId="0" borderId="3" xfId="0" applyNumberFormat="1" applyFont="1" applyBorder="1" applyAlignment="1"/>
    <xf numFmtId="0" fontId="16" fillId="0" borderId="3" xfId="0" applyFont="1" applyBorder="1">
      <alignment vertical="center"/>
    </xf>
    <xf numFmtId="0" fontId="16" fillId="0" borderId="3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 wrapText="1"/>
    </xf>
    <xf numFmtId="0" fontId="0" fillId="0" borderId="3" xfId="0" pivotButton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pivotButton="1" applyBorder="1">
      <alignment vertical="center"/>
    </xf>
    <xf numFmtId="0" fontId="0" fillId="0" borderId="9" xfId="0" pivotButton="1" applyBorder="1">
      <alignment vertical="center"/>
    </xf>
    <xf numFmtId="0" fontId="0" fillId="0" borderId="9" xfId="0" applyBorder="1">
      <alignment vertical="center"/>
    </xf>
    <xf numFmtId="165" fontId="19" fillId="4" borderId="3" xfId="2" applyNumberFormat="1" applyBorder="1" applyAlignment="1"/>
    <xf numFmtId="0" fontId="18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3" xfId="2" applyBorder="1" applyAlignment="1">
      <alignment horizontal="center" vertical="center"/>
    </xf>
    <xf numFmtId="0" fontId="0" fillId="0" borderId="12" xfId="0" applyBorder="1">
      <alignment vertical="center"/>
    </xf>
    <xf numFmtId="167" fontId="0" fillId="0" borderId="3" xfId="0" applyNumberFormat="1" applyBorder="1">
      <alignment vertical="center"/>
    </xf>
    <xf numFmtId="0" fontId="18" fillId="0" borderId="1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20" fillId="0" borderId="0" xfId="0" applyFont="1" applyBorder="1">
      <alignment vertical="center"/>
    </xf>
    <xf numFmtId="0" fontId="0" fillId="0" borderId="13" xfId="0" applyBorder="1">
      <alignment vertical="center"/>
    </xf>
    <xf numFmtId="0" fontId="18" fillId="0" borderId="13" xfId="0" applyFont="1" applyBorder="1">
      <alignment vertical="center"/>
    </xf>
    <xf numFmtId="0" fontId="20" fillId="0" borderId="0" xfId="0" applyFont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4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4" fontId="19" fillId="4" borderId="8" xfId="2" applyNumberFormat="1" applyBorder="1" applyAlignment="1">
      <alignment horizontal="center" vertical="center"/>
    </xf>
    <xf numFmtId="164" fontId="19" fillId="4" borderId="11" xfId="2" applyNumberFormat="1" applyBorder="1" applyAlignment="1">
      <alignment horizontal="center" vertical="center"/>
    </xf>
    <xf numFmtId="164" fontId="19" fillId="4" borderId="10" xfId="2" applyNumberFormat="1" applyBorder="1" applyAlignment="1">
      <alignment horizontal="center" vertical="center"/>
    </xf>
    <xf numFmtId="164" fontId="19" fillId="4" borderId="3" xfId="2" applyNumberFormat="1" applyBorder="1" applyAlignment="1">
      <alignment horizontal="center" vertical="center"/>
    </xf>
    <xf numFmtId="0" fontId="19" fillId="4" borderId="3" xfId="2" applyBorder="1" applyAlignment="1">
      <alignment horizontal="center" vertical="center"/>
    </xf>
    <xf numFmtId="0" fontId="18" fillId="0" borderId="3" xfId="0" applyFont="1" applyFill="1" applyBorder="1">
      <alignment vertical="center"/>
    </xf>
  </cellXfs>
  <cellStyles count="3">
    <cellStyle name="Good" xfId="2" builtinId="26"/>
    <cellStyle name="Heading 1" xfId="1" builtinId="16"/>
    <cellStyle name="Normal" xfId="0" builtinId="0"/>
  </cellStyles>
  <dxfs count="34">
    <dxf>
      <numFmt numFmtId="167" formatCode="yyyy/mm/dd;@"/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/mm/dd;@"/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" refreshedDate="43337.308549884256" createdVersion="3" refreshedVersion="3" minRefreshableVersion="3" recordCount="100" xr:uid="{00000000-000A-0000-FFFF-FFFF00000000}">
  <cacheSource type="worksheet">
    <worksheetSource ref="A4:AF104" sheet="lOG BOOK "/>
  </cacheSource>
  <cacheFields count="32">
    <cacheField name="Date_x000a_DD/MM/YY" numFmtId="164">
      <sharedItems containsSemiMixedTypes="0" containsNonDate="0" containsDate="1" containsString="0" minDate="2005-05-18T00:00:00" maxDate="2026-05-19T00:00:00" count="98">
        <d v="2013-09-10T00:00:00"/>
        <d v="2013-09-12T00:00:00"/>
        <d v="2013-09-20T00:00:00"/>
        <d v="2013-09-25T00:00:00"/>
        <d v="2013-09-27T00:00:00"/>
        <d v="2013-10-02T00:00:00"/>
        <d v="2013-10-04T00:00:00"/>
        <d v="2013-10-07T00:00:00"/>
        <d v="2013-10-09T00:00:00"/>
        <d v="2013-10-11T00:00:00"/>
        <d v="2013-11-15T00:00:00"/>
        <d v="2013-11-18T00:00:00"/>
        <d v="2013-11-25T00:00:00"/>
        <d v="2013-12-05T00:00:00"/>
        <d v="2013-12-14T00:00:00"/>
        <d v="2013-12-16T00:00:00"/>
        <d v="2014-01-13T00:00:00"/>
        <d v="2014-01-14T00:00:00"/>
        <d v="2014-01-15T00:00:00"/>
        <d v="2014-01-16T00:00:00"/>
        <d v="2014-01-20T00:00:00"/>
        <d v="2014-01-21T00:00:00"/>
        <d v="2014-01-23T00:00:00"/>
        <d v="2014-01-27T00:00:00"/>
        <d v="2014-01-29T00:00:00"/>
        <d v="2014-02-02T00:00:00"/>
        <d v="2014-02-11T00:00:00"/>
        <d v="2014-02-18T00:00:00"/>
        <d v="2014-02-20T00:00:00"/>
        <d v="2014-03-01T00:00:00"/>
        <d v="2014-03-12T00:00:00"/>
        <d v="2014-03-16T00:00:00"/>
        <d v="2014-03-19T00:00:00"/>
        <d v="2014-04-01T00:00:00"/>
        <d v="2014-05-07T00:00:00"/>
        <d v="2014-05-19T00:00:00"/>
        <d v="2014-05-20T00:00:00"/>
        <d v="2014-05-23T00:00:00"/>
        <d v="2014-05-26T00:00:00"/>
        <d v="2014-05-28T00:00:00"/>
        <d v="2014-05-29T00:00:00"/>
        <d v="2014-06-09T00:00:00"/>
        <d v="2014-06-26T00:00:00"/>
        <d v="2014-07-05T00:00:00"/>
        <d v="2014-07-11T00:00:00"/>
        <d v="2014-07-12T00:00:00"/>
        <d v="2014-07-19T00:00:00"/>
        <d v="2014-07-22T00:00:00"/>
        <d v="2014-09-15T00:00:00"/>
        <d v="2014-09-17T00:00:00"/>
        <d v="2014-09-25T00:00:00"/>
        <d v="2014-10-20T00:00:00"/>
        <d v="2014-11-10T00:00:00"/>
        <d v="2014-12-04T00:00:00"/>
        <d v="2015-02-04T00:00:00"/>
        <d v="2015-02-05T00:00:00"/>
        <d v="2015-02-06T00:00:00"/>
        <d v="2015-03-24T00:00:00"/>
        <d v="2015-03-26T00:00:00"/>
        <d v="2015-03-30T00:00:00"/>
        <d v="2015-04-01T00:00:00"/>
        <d v="2015-04-09T00:00:00"/>
        <d v="2015-05-14T00:00:00"/>
        <d v="2015-07-13T00:00:00"/>
        <d v="2015-07-16T00:00:00"/>
        <d v="2015-08-08T00:00:00"/>
        <d v="2015-08-09T00:00:00"/>
        <d v="2015-08-15T00:00:00"/>
        <d v="2015-09-23T00:00:00"/>
        <d v="2015-11-06T00:00:00"/>
        <d v="2015-11-07T00:00:00"/>
        <d v="2016-03-05T00:00:00"/>
        <d v="2016-03-06T00:00:00"/>
        <d v="2016-03-19T00:00:00"/>
        <d v="2016-04-10T00:00:00"/>
        <d v="2016-04-24T00:00:00"/>
        <d v="2016-05-13T00:00:00"/>
        <d v="2016-06-24T00:00:00"/>
        <d v="2016-07-16T00:00:00"/>
        <d v="2016-09-24T00:00:00"/>
        <d v="2016-11-14T00:00:00"/>
        <d v="2017-02-03T00:00:00"/>
        <d v="2017-02-11T00:00:00"/>
        <d v="2017-02-12T00:00:00"/>
        <d v="2017-02-16T00:00:00"/>
        <d v="2017-02-18T00:00:00"/>
        <d v="2017-05-25T00:00:00"/>
        <d v="2017-07-13T00:00:00"/>
        <d v="2017-11-14T00:00:00"/>
        <d v="2018-01-14T00:00:00"/>
        <d v="2018-05-05T00:00:00"/>
        <d v="2018-05-26T00:00:00"/>
        <d v="2018-06-23T00:00:00"/>
        <d v="2005-05-18T00:00:00" u="1"/>
        <d v="2026-05-18T00:00:00" u="1"/>
        <d v="2023-06-18T00:00:00" u="1"/>
        <d v="2014-11-17T00:00:00" u="1"/>
        <d v="2014-01-18T00:00:00" u="1"/>
      </sharedItems>
    </cacheField>
    <cacheField name="Type" numFmtId="0">
      <sharedItems count="13">
        <s v="P28 A 160"/>
        <s v="FRASCA"/>
        <s v="C 150"/>
        <s v="PA 28 R 180"/>
        <s v="C 172"/>
        <s v="C 210"/>
        <s v="P 28 A 140"/>
        <s v="X 297"/>
        <s v="P 28 A 180"/>
        <s v="C 210 T"/>
        <s v="X297"/>
        <s v="C172" u="1"/>
        <s v="P28 A 140" u="1"/>
      </sharedItems>
    </cacheField>
    <cacheField name="registration" numFmtId="0">
      <sharedItems/>
    </cacheField>
    <cacheField name="Pilot in command" numFmtId="0">
      <sharedItems/>
    </cacheField>
    <cacheField name="details of flight " numFmtId="0">
      <sharedItems/>
    </cacheField>
    <cacheField name="Navaids" numFmtId="0">
      <sharedItems containsBlank="1"/>
    </cacheField>
    <cacheField name="place" numFmtId="0">
      <sharedItems containsNonDate="0" containsString="0" containsBlank="1"/>
    </cacheField>
    <cacheField name="Actual" numFmtId="0">
      <sharedItems containsString="0" containsBlank="1" containsNumber="1" minValue="0.4" maxValue="1.3"/>
    </cacheField>
    <cacheField name="FSTD" numFmtId="165">
      <sharedItems containsString="0" containsBlank="1" containsNumber="1" containsInteger="1" minValue="2" maxValue="3"/>
    </cacheField>
    <cacheField name="instructor SE" numFmtId="0">
      <sharedItems containsNonDate="0" containsString="0" containsBlank="1"/>
    </cacheField>
    <cacheField name="instructor Me" numFmtId="0">
      <sharedItems containsNonDate="0" containsString="0" containsBlank="1"/>
    </cacheField>
    <cacheField name="Instructor FSTD" numFmtId="0">
      <sharedItems containsNonDate="0" containsString="0" containsBlank="1"/>
    </cacheField>
    <cacheField name="FSTD2" numFmtId="165">
      <sharedItems containsString="0" containsBlank="1" containsNumber="1" containsInteger="1" minValue="2" maxValue="3"/>
    </cacheField>
    <cacheField name="single day dual " numFmtId="165">
      <sharedItems containsString="0" containsBlank="1" containsNumber="1" minValue="0.4" maxValue="3.3"/>
    </cacheField>
    <cacheField name="single day pic" numFmtId="165">
      <sharedItems containsString="0" containsBlank="1" containsNumber="1" minValue="0.4" maxValue="3"/>
    </cacheField>
    <cacheField name="single day picus" numFmtId="0">
      <sharedItems containsNonDate="0" containsString="0" containsBlank="1"/>
    </cacheField>
    <cacheField name="single day co pilot" numFmtId="0">
      <sharedItems containsNonDate="0" containsString="0" containsBlank="1"/>
    </cacheField>
    <cacheField name="single night dual " numFmtId="0">
      <sharedItems containsString="0" containsBlank="1" containsNumber="1" minValue="0.9" maxValue="2.9"/>
    </cacheField>
    <cacheField name="single night pic " numFmtId="0">
      <sharedItems containsString="0" containsBlank="1" containsNumber="1" containsInteger="1" minValue="1" maxValue="1"/>
    </cacheField>
    <cacheField name="single night picus" numFmtId="0">
      <sharedItems containsNonDate="0" containsString="0" containsBlank="1"/>
    </cacheField>
    <cacheField name="single night co pilot " numFmtId="0">
      <sharedItems containsNonDate="0" containsString="0" containsBlank="1"/>
    </cacheField>
    <cacheField name="multi day dual " numFmtId="0">
      <sharedItems containsNonDate="0" containsString="0" containsBlank="1"/>
    </cacheField>
    <cacheField name="multi day pic" numFmtId="0">
      <sharedItems containsNonDate="0" containsString="0" containsBlank="1"/>
    </cacheField>
    <cacheField name="multi day picus " numFmtId="0">
      <sharedItems containsNonDate="0" containsString="0" containsBlank="1"/>
    </cacheField>
    <cacheField name="multi day co pilot" numFmtId="0">
      <sharedItems containsNonDate="0" containsString="0" containsBlank="1"/>
    </cacheField>
    <cacheField name="multi night dual " numFmtId="0">
      <sharedItems containsNonDate="0" containsString="0" containsBlank="1"/>
    </cacheField>
    <cacheField name="multi night pic " numFmtId="0">
      <sharedItems containsNonDate="0" containsString="0" containsBlank="1"/>
    </cacheField>
    <cacheField name="multi night picus " numFmtId="0">
      <sharedItems containsNonDate="0" containsString="0" containsBlank="1"/>
    </cacheField>
    <cacheField name="multi night co pilot " numFmtId="0">
      <sharedItems containsNonDate="0" containsString="0" containsBlank="1"/>
    </cacheField>
    <cacheField name="landings day" numFmtId="0">
      <sharedItems containsString="0" containsBlank="1" containsNumber="1" containsInteger="1" minValue="1" maxValue="11"/>
    </cacheField>
    <cacheField name="landings night" numFmtId="0">
      <sharedItems containsString="0" containsBlank="1" containsNumber="1" containsInteger="1" minValue="1" maxValue="5"/>
    </cacheField>
    <cacheField name="remarks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Kriel" refreshedDate="43337.32884884259" createdVersion="3" refreshedVersion="6" minRefreshableVersion="3" recordCount="101" xr:uid="{00000000-000A-0000-FFFF-FFFF03000000}">
  <cacheSource type="worksheet">
    <worksheetSource ref="A4:AF105" sheet="lOG BOOK "/>
  </cacheSource>
  <cacheFields count="32">
    <cacheField name="Date_x000a_DD/MM/YY" numFmtId="164">
      <sharedItems containsNonDate="0" containsDate="1" containsString="0" containsBlank="1" minDate="2013-09-10T00:00:00" maxDate="2018-06-29T00:00:00" count="95">
        <d v="2013-09-10T00:00:00"/>
        <d v="2013-09-12T00:00:00"/>
        <d v="2013-09-20T00:00:00"/>
        <d v="2013-09-25T00:00:00"/>
        <d v="2013-09-27T00:00:00"/>
        <d v="2013-10-02T00:00:00"/>
        <d v="2013-10-04T00:00:00"/>
        <d v="2013-10-07T00:00:00"/>
        <d v="2013-10-09T00:00:00"/>
        <d v="2013-10-11T00:00:00"/>
        <d v="2013-11-15T00:00:00"/>
        <d v="2013-11-18T00:00:00"/>
        <d v="2013-11-25T00:00:00"/>
        <d v="2013-12-05T00:00:00"/>
        <d v="2013-12-14T00:00:00"/>
        <d v="2013-12-16T00:00:00"/>
        <d v="2014-01-13T00:00:00"/>
        <d v="2014-01-14T00:00:00"/>
        <d v="2014-01-15T00:00:00"/>
        <d v="2014-01-16T00:00:00"/>
        <d v="2014-01-20T00:00:00"/>
        <d v="2014-01-21T00:00:00"/>
        <d v="2014-01-23T00:00:00"/>
        <d v="2014-01-27T00:00:00"/>
        <d v="2014-01-29T00:00:00"/>
        <d v="2014-02-02T00:00:00"/>
        <d v="2014-02-11T00:00:00"/>
        <d v="2014-02-18T00:00:00"/>
        <d v="2014-02-20T00:00:00"/>
        <d v="2014-03-01T00:00:00"/>
        <d v="2014-03-12T00:00:00"/>
        <d v="2014-03-16T00:00:00"/>
        <d v="2014-03-19T00:00:00"/>
        <d v="2014-04-01T00:00:00"/>
        <d v="2014-05-07T00:00:00"/>
        <d v="2014-05-19T00:00:00"/>
        <d v="2014-05-20T00:00:00"/>
        <d v="2014-05-23T00:00:00"/>
        <d v="2014-05-26T00:00:00"/>
        <d v="2014-05-28T00:00:00"/>
        <d v="2014-05-29T00:00:00"/>
        <d v="2014-06-09T00:00:00"/>
        <d v="2014-06-26T00:00:00"/>
        <d v="2014-07-05T00:00:00"/>
        <d v="2014-07-11T00:00:00"/>
        <d v="2014-07-12T00:00:00"/>
        <d v="2014-07-19T00:00:00"/>
        <d v="2014-07-22T00:00:00"/>
        <d v="2014-09-15T00:00:00"/>
        <d v="2014-09-17T00:00:00"/>
        <d v="2014-09-25T00:00:00"/>
        <d v="2014-10-20T00:00:00"/>
        <d v="2014-11-10T00:00:00"/>
        <d v="2014-12-04T00:00:00"/>
        <d v="2015-02-04T00:00:00"/>
        <d v="2015-02-05T00:00:00"/>
        <d v="2015-02-06T00:00:00"/>
        <d v="2015-03-24T00:00:00"/>
        <d v="2015-03-26T00:00:00"/>
        <d v="2015-03-30T00:00:00"/>
        <d v="2015-04-01T00:00:00"/>
        <d v="2015-04-09T00:00:00"/>
        <d v="2015-05-14T00:00:00"/>
        <d v="2015-07-13T00:00:00"/>
        <d v="2015-07-16T00:00:00"/>
        <d v="2015-08-08T00:00:00"/>
        <d v="2015-08-09T00:00:00"/>
        <d v="2015-08-15T00:00:00"/>
        <d v="2015-09-23T00:00:00"/>
        <d v="2015-11-06T00:00:00"/>
        <d v="2015-11-07T00:00:00"/>
        <d v="2016-03-05T00:00:00"/>
        <d v="2016-03-06T00:00:00"/>
        <d v="2016-03-19T00:00:00"/>
        <d v="2016-04-10T00:00:00"/>
        <d v="2016-04-24T00:00:00"/>
        <d v="2016-05-13T00:00:00"/>
        <d v="2016-06-24T00:00:00"/>
        <d v="2016-07-16T00:00:00"/>
        <d v="2016-09-24T00:00:00"/>
        <d v="2016-11-14T00:00:00"/>
        <d v="2017-02-03T00:00:00"/>
        <d v="2017-02-11T00:00:00"/>
        <d v="2017-02-12T00:00:00"/>
        <d v="2017-02-16T00:00:00"/>
        <d v="2017-02-18T00:00:00"/>
        <d v="2017-05-25T00:00:00"/>
        <d v="2017-07-13T00:00:00"/>
        <d v="2017-11-14T00:00:00"/>
        <d v="2018-01-14T00:00:00"/>
        <d v="2018-05-05T00:00:00"/>
        <d v="2018-05-26T00:00:00"/>
        <d v="2018-06-23T00:00:00"/>
        <m/>
        <d v="2018-06-28T00:00:00" u="1"/>
      </sharedItems>
    </cacheField>
    <cacheField name="Type" numFmtId="0">
      <sharedItems containsBlank="1" count="12">
        <s v="P28 A 160"/>
        <s v="FRASCA"/>
        <s v="C 150"/>
        <s v="PA 28 R 180"/>
        <s v="C 172"/>
        <s v="C 210"/>
        <s v="P 28 A 140"/>
        <s v="X 297"/>
        <s v="P 28 A 180"/>
        <s v="C 210 T"/>
        <s v="X297"/>
        <m/>
      </sharedItems>
    </cacheField>
    <cacheField name="registration" numFmtId="0">
      <sharedItems containsBlank="1"/>
    </cacheField>
    <cacheField name="Pilot in command" numFmtId="0">
      <sharedItems containsBlank="1"/>
    </cacheField>
    <cacheField name="details of flight " numFmtId="0">
      <sharedItems containsBlank="1"/>
    </cacheField>
    <cacheField name="Navaids" numFmtId="0">
      <sharedItems containsBlank="1"/>
    </cacheField>
    <cacheField name="place" numFmtId="0">
      <sharedItems containsNonDate="0" containsString="0" containsBlank="1"/>
    </cacheField>
    <cacheField name="Actual" numFmtId="0">
      <sharedItems containsString="0" containsBlank="1" containsNumber="1" minValue="0.4" maxValue="1.3"/>
    </cacheField>
    <cacheField name="FSTD" numFmtId="165">
      <sharedItems containsString="0" containsBlank="1" containsNumber="1" containsInteger="1" minValue="2" maxValue="3"/>
    </cacheField>
    <cacheField name="instructor SE" numFmtId="0">
      <sharedItems containsNonDate="0" containsString="0" containsBlank="1"/>
    </cacheField>
    <cacheField name="instructor Me" numFmtId="0">
      <sharedItems containsNonDate="0" containsString="0" containsBlank="1"/>
    </cacheField>
    <cacheField name="Instructor FSTD" numFmtId="0">
      <sharedItems containsNonDate="0" containsString="0" containsBlank="1"/>
    </cacheField>
    <cacheField name="FSTD2" numFmtId="165">
      <sharedItems containsString="0" containsBlank="1" containsNumber="1" containsInteger="1" minValue="2" maxValue="3"/>
    </cacheField>
    <cacheField name="single day dual " numFmtId="165">
      <sharedItems containsString="0" containsBlank="1" containsNumber="1" minValue="0.4" maxValue="3.3"/>
    </cacheField>
    <cacheField name="single day pic" numFmtId="165">
      <sharedItems containsString="0" containsBlank="1" containsNumber="1" minValue="0.4" maxValue="3"/>
    </cacheField>
    <cacheField name="single day picus" numFmtId="0">
      <sharedItems containsNonDate="0" containsString="0" containsBlank="1"/>
    </cacheField>
    <cacheField name="single day co pilot" numFmtId="0">
      <sharedItems containsNonDate="0" containsString="0" containsBlank="1"/>
    </cacheField>
    <cacheField name="single night dual " numFmtId="0">
      <sharedItems containsString="0" containsBlank="1" containsNumber="1" minValue="0.9" maxValue="2.9"/>
    </cacheField>
    <cacheField name="single night pic " numFmtId="0">
      <sharedItems containsString="0" containsBlank="1" containsNumber="1" containsInteger="1" minValue="1" maxValue="1"/>
    </cacheField>
    <cacheField name="single night picus" numFmtId="0">
      <sharedItems containsNonDate="0" containsString="0" containsBlank="1"/>
    </cacheField>
    <cacheField name="single night co pilot " numFmtId="0">
      <sharedItems containsNonDate="0" containsString="0" containsBlank="1"/>
    </cacheField>
    <cacheField name="multi day dual " numFmtId="0">
      <sharedItems containsNonDate="0" containsString="0" containsBlank="1"/>
    </cacheField>
    <cacheField name="multi day pic" numFmtId="0">
      <sharedItems containsNonDate="0" containsString="0" containsBlank="1"/>
    </cacheField>
    <cacheField name="multi day picus " numFmtId="0">
      <sharedItems containsNonDate="0" containsString="0" containsBlank="1"/>
    </cacheField>
    <cacheField name="multi day co pilot" numFmtId="0">
      <sharedItems containsNonDate="0" containsString="0" containsBlank="1"/>
    </cacheField>
    <cacheField name="multi night dual " numFmtId="0">
      <sharedItems containsNonDate="0" containsString="0" containsBlank="1"/>
    </cacheField>
    <cacheField name="multi night pic " numFmtId="0">
      <sharedItems containsNonDate="0" containsString="0" containsBlank="1"/>
    </cacheField>
    <cacheField name="multi night picus " numFmtId="0">
      <sharedItems containsNonDate="0" containsString="0" containsBlank="1"/>
    </cacheField>
    <cacheField name="multi night co pilot " numFmtId="0">
      <sharedItems containsNonDate="0" containsString="0" containsBlank="1"/>
    </cacheField>
    <cacheField name="landings day" numFmtId="0">
      <sharedItems containsString="0" containsBlank="1" containsNumber="1" containsInteger="1" minValue="1" maxValue="11"/>
    </cacheField>
    <cacheField name="landings night" numFmtId="0">
      <sharedItems containsString="0" containsBlank="1" containsNumber="1" containsInteger="1" minValue="1" maxValue="5"/>
    </cacheField>
    <cacheField name="remarks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s v="ZS-JTO"/>
    <s v="J G Erasmus"/>
    <s v="Ex 4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1"/>
    <x v="0"/>
    <s v="ZS-EVP"/>
    <s v="J G Erasmus"/>
    <s v="EX 6,7,8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2"/>
    <x v="0"/>
    <s v="ZS-JTO"/>
    <s v="J G Erasmus"/>
    <s v="Ex 9,10"/>
    <m/>
    <m/>
    <m/>
    <m/>
    <m/>
    <m/>
    <m/>
    <m/>
    <n v="1.2"/>
    <m/>
    <m/>
    <m/>
    <m/>
    <m/>
    <m/>
    <m/>
    <m/>
    <m/>
    <m/>
    <m/>
    <m/>
    <m/>
    <m/>
    <m/>
    <n v="1"/>
    <m/>
    <m/>
  </r>
  <r>
    <x v="3"/>
    <x v="0"/>
    <s v="ZS-EVP"/>
    <s v="J G Erasmus"/>
    <s v="Ex 10,11"/>
    <m/>
    <m/>
    <m/>
    <m/>
    <m/>
    <m/>
    <m/>
    <m/>
    <n v="1"/>
    <m/>
    <m/>
    <m/>
    <m/>
    <m/>
    <m/>
    <m/>
    <m/>
    <m/>
    <m/>
    <m/>
    <m/>
    <m/>
    <m/>
    <m/>
    <n v="1"/>
    <m/>
    <m/>
  </r>
  <r>
    <x v="4"/>
    <x v="0"/>
    <s v="ZS-EVP"/>
    <s v="J G Erasmus"/>
    <s v="Ex 12,13"/>
    <m/>
    <m/>
    <m/>
    <m/>
    <m/>
    <m/>
    <m/>
    <m/>
    <n v="1.1000000000000001"/>
    <m/>
    <m/>
    <m/>
    <m/>
    <m/>
    <m/>
    <m/>
    <m/>
    <m/>
    <m/>
    <m/>
    <m/>
    <m/>
    <m/>
    <m/>
    <n v="4"/>
    <m/>
    <m/>
  </r>
  <r>
    <x v="5"/>
    <x v="0"/>
    <s v="ZS-EVP"/>
    <s v="J G Erasmus"/>
    <s v="Ex 10,11"/>
    <m/>
    <m/>
    <m/>
    <m/>
    <m/>
    <m/>
    <m/>
    <m/>
    <n v="1.3"/>
    <m/>
    <m/>
    <m/>
    <m/>
    <m/>
    <m/>
    <m/>
    <m/>
    <m/>
    <m/>
    <m/>
    <m/>
    <m/>
    <m/>
    <m/>
    <n v="1"/>
    <m/>
    <m/>
  </r>
  <r>
    <x v="6"/>
    <x v="0"/>
    <s v="ZS-EVP"/>
    <s v="J G Erasmus"/>
    <s v="Ex 12,13"/>
    <m/>
    <m/>
    <m/>
    <m/>
    <m/>
    <m/>
    <m/>
    <m/>
    <n v="1.3"/>
    <m/>
    <m/>
    <m/>
    <m/>
    <m/>
    <m/>
    <m/>
    <m/>
    <m/>
    <m/>
    <m/>
    <m/>
    <m/>
    <m/>
    <m/>
    <n v="4"/>
    <m/>
    <m/>
  </r>
  <r>
    <x v="7"/>
    <x v="0"/>
    <s v="ZS-EVP"/>
    <s v="J G Erasmus"/>
    <s v="Ex 12,13"/>
    <m/>
    <m/>
    <m/>
    <m/>
    <m/>
    <m/>
    <m/>
    <m/>
    <n v="1.2"/>
    <m/>
    <m/>
    <m/>
    <m/>
    <m/>
    <m/>
    <m/>
    <m/>
    <m/>
    <m/>
    <m/>
    <m/>
    <m/>
    <m/>
    <m/>
    <n v="4"/>
    <m/>
    <m/>
  </r>
  <r>
    <x v="8"/>
    <x v="0"/>
    <s v="ZS-EVP"/>
    <s v="J G Erasmus"/>
    <s v="Ex 10,11"/>
    <m/>
    <m/>
    <m/>
    <m/>
    <m/>
    <m/>
    <m/>
    <m/>
    <n v="1.3"/>
    <m/>
    <m/>
    <m/>
    <m/>
    <m/>
    <m/>
    <m/>
    <m/>
    <m/>
    <m/>
    <m/>
    <m/>
    <m/>
    <m/>
    <m/>
    <n v="1"/>
    <m/>
    <m/>
  </r>
  <r>
    <x v="9"/>
    <x v="0"/>
    <s v="ZS-EVP"/>
    <s v="B Robbertze"/>
    <s v="10 hour dual check"/>
    <m/>
    <m/>
    <m/>
    <m/>
    <m/>
    <m/>
    <m/>
    <m/>
    <n v="1.3"/>
    <m/>
    <m/>
    <m/>
    <m/>
    <m/>
    <m/>
    <m/>
    <m/>
    <m/>
    <m/>
    <m/>
    <m/>
    <m/>
    <m/>
    <m/>
    <n v="2"/>
    <m/>
    <m/>
  </r>
  <r>
    <x v="10"/>
    <x v="0"/>
    <s v="ZS-JTO"/>
    <s v="J G Erasmus"/>
    <s v="Ex 12,13"/>
    <m/>
    <m/>
    <m/>
    <m/>
    <m/>
    <m/>
    <m/>
    <m/>
    <n v="1.3"/>
    <m/>
    <m/>
    <m/>
    <m/>
    <m/>
    <m/>
    <m/>
    <m/>
    <m/>
    <m/>
    <m/>
    <m/>
    <m/>
    <m/>
    <m/>
    <n v="5"/>
    <m/>
    <m/>
  </r>
  <r>
    <x v="11"/>
    <x v="0"/>
    <s v="ZS-JTO"/>
    <s v="J G Erasmus"/>
    <s v="Ex 12,13 E"/>
    <m/>
    <m/>
    <m/>
    <m/>
    <m/>
    <m/>
    <m/>
    <m/>
    <n v="1.1000000000000001"/>
    <m/>
    <m/>
    <m/>
    <m/>
    <m/>
    <m/>
    <m/>
    <m/>
    <m/>
    <m/>
    <m/>
    <m/>
    <m/>
    <m/>
    <m/>
    <n v="4"/>
    <m/>
    <m/>
  </r>
  <r>
    <x v="12"/>
    <x v="0"/>
    <s v="ZS-JTO"/>
    <s v="J G Erasmus"/>
    <s v="Ex 12,13E"/>
    <m/>
    <m/>
    <m/>
    <m/>
    <m/>
    <m/>
    <m/>
    <m/>
    <n v="1.1000000000000001"/>
    <m/>
    <m/>
    <m/>
    <m/>
    <m/>
    <m/>
    <m/>
    <m/>
    <m/>
    <m/>
    <m/>
    <m/>
    <m/>
    <m/>
    <m/>
    <n v="5"/>
    <m/>
    <m/>
  </r>
  <r>
    <x v="13"/>
    <x v="0"/>
    <s v="ZS-EVP"/>
    <s v="J G Erasmus"/>
    <s v="Ex 12,13"/>
    <m/>
    <m/>
    <m/>
    <m/>
    <m/>
    <m/>
    <m/>
    <m/>
    <n v="0.8"/>
    <m/>
    <m/>
    <m/>
    <m/>
    <m/>
    <m/>
    <m/>
    <m/>
    <m/>
    <m/>
    <m/>
    <m/>
    <m/>
    <m/>
    <m/>
    <n v="3"/>
    <m/>
    <m/>
  </r>
  <r>
    <x v="14"/>
    <x v="0"/>
    <s v="ZS-EVP"/>
    <s v="J G Erasmus"/>
    <s v="Ex 12,13 E"/>
    <m/>
    <m/>
    <m/>
    <m/>
    <m/>
    <m/>
    <m/>
    <m/>
    <n v="1.3"/>
    <m/>
    <m/>
    <m/>
    <m/>
    <m/>
    <m/>
    <m/>
    <m/>
    <m/>
    <m/>
    <m/>
    <m/>
    <m/>
    <m/>
    <m/>
    <n v="8"/>
    <m/>
    <m/>
  </r>
  <r>
    <x v="15"/>
    <x v="0"/>
    <s v="ZS-EVP"/>
    <s v="J G Erasmus"/>
    <s v="Ex 12,13 E"/>
    <m/>
    <m/>
    <m/>
    <m/>
    <m/>
    <m/>
    <m/>
    <m/>
    <n v="1.3"/>
    <m/>
    <m/>
    <m/>
    <m/>
    <m/>
    <m/>
    <m/>
    <m/>
    <m/>
    <m/>
    <m/>
    <m/>
    <m/>
    <m/>
    <m/>
    <n v="5"/>
    <m/>
    <m/>
  </r>
  <r>
    <x v="16"/>
    <x v="0"/>
    <s v="ZS-EVP"/>
    <s v="J G Erasmus"/>
    <s v="Ex 12,13 E"/>
    <m/>
    <m/>
    <m/>
    <m/>
    <m/>
    <m/>
    <m/>
    <m/>
    <n v="1.3"/>
    <m/>
    <m/>
    <m/>
    <m/>
    <m/>
    <m/>
    <m/>
    <m/>
    <m/>
    <m/>
    <m/>
    <m/>
    <m/>
    <m/>
    <m/>
    <n v="6"/>
    <m/>
    <m/>
  </r>
  <r>
    <x v="17"/>
    <x v="0"/>
    <s v="ZS-EVP"/>
    <s v="J G Erasmus"/>
    <s v="Ex 12,13 E"/>
    <m/>
    <m/>
    <m/>
    <m/>
    <m/>
    <m/>
    <m/>
    <m/>
    <n v="1.2"/>
    <m/>
    <m/>
    <m/>
    <m/>
    <m/>
    <m/>
    <m/>
    <m/>
    <m/>
    <m/>
    <m/>
    <m/>
    <m/>
    <m/>
    <m/>
    <n v="5"/>
    <m/>
    <m/>
  </r>
  <r>
    <x v="18"/>
    <x v="0"/>
    <s v="ZS-EVP"/>
    <s v="J G Erasmus"/>
    <s v="Ex 12,13"/>
    <m/>
    <m/>
    <m/>
    <m/>
    <m/>
    <m/>
    <m/>
    <m/>
    <n v="1.2"/>
    <m/>
    <m/>
    <m/>
    <m/>
    <m/>
    <m/>
    <m/>
    <m/>
    <m/>
    <m/>
    <m/>
    <m/>
    <m/>
    <m/>
    <m/>
    <n v="5"/>
    <m/>
    <m/>
  </r>
  <r>
    <x v="19"/>
    <x v="0"/>
    <s v="ZS-EVP"/>
    <s v="J G Erasmus"/>
    <s v="Ex 12,13 E"/>
    <m/>
    <m/>
    <m/>
    <m/>
    <m/>
    <m/>
    <m/>
    <m/>
    <n v="1.2"/>
    <m/>
    <m/>
    <m/>
    <m/>
    <m/>
    <m/>
    <m/>
    <m/>
    <m/>
    <m/>
    <m/>
    <m/>
    <m/>
    <m/>
    <m/>
    <n v="5"/>
    <m/>
    <m/>
  </r>
  <r>
    <x v="20"/>
    <x v="0"/>
    <s v="ZS-EVP"/>
    <s v="B Robbertze"/>
    <s v="20 hour dual check"/>
    <m/>
    <m/>
    <m/>
    <m/>
    <m/>
    <m/>
    <m/>
    <m/>
    <n v="1.2"/>
    <m/>
    <m/>
    <m/>
    <m/>
    <m/>
    <m/>
    <m/>
    <m/>
    <m/>
    <m/>
    <m/>
    <m/>
    <m/>
    <m/>
    <m/>
    <n v="6"/>
    <m/>
    <m/>
  </r>
  <r>
    <x v="21"/>
    <x v="0"/>
    <s v="ZS-EVP"/>
    <s v="J G Erasmus"/>
    <s v="Ex 12,13"/>
    <m/>
    <m/>
    <m/>
    <m/>
    <m/>
    <m/>
    <m/>
    <m/>
    <n v="1.3"/>
    <m/>
    <m/>
    <m/>
    <m/>
    <m/>
    <m/>
    <m/>
    <m/>
    <m/>
    <m/>
    <m/>
    <m/>
    <m/>
    <m/>
    <m/>
    <n v="6"/>
    <m/>
    <m/>
  </r>
  <r>
    <x v="22"/>
    <x v="0"/>
    <s v="ZS-EVP"/>
    <s v="J G Erasmus"/>
    <s v="Ex 12,13"/>
    <m/>
    <m/>
    <m/>
    <m/>
    <m/>
    <m/>
    <m/>
    <m/>
    <n v="1.3"/>
    <m/>
    <m/>
    <m/>
    <m/>
    <m/>
    <m/>
    <m/>
    <m/>
    <m/>
    <m/>
    <m/>
    <m/>
    <m/>
    <m/>
    <m/>
    <n v="5"/>
    <m/>
    <m/>
  </r>
  <r>
    <x v="23"/>
    <x v="0"/>
    <s v="ZS-EVP"/>
    <s v="J G Erasmus"/>
    <s v="Ex 12,13"/>
    <m/>
    <m/>
    <m/>
    <m/>
    <m/>
    <m/>
    <m/>
    <m/>
    <n v="1"/>
    <m/>
    <m/>
    <m/>
    <m/>
    <m/>
    <m/>
    <m/>
    <m/>
    <m/>
    <m/>
    <m/>
    <m/>
    <m/>
    <m/>
    <m/>
    <n v="6"/>
    <m/>
    <m/>
  </r>
  <r>
    <x v="24"/>
    <x v="0"/>
    <s v="ZS-EVP"/>
    <s v="J G Erasmus"/>
    <s v="Ex 12,13"/>
    <m/>
    <m/>
    <m/>
    <m/>
    <m/>
    <m/>
    <m/>
    <m/>
    <n v="1.2"/>
    <m/>
    <m/>
    <m/>
    <m/>
    <m/>
    <m/>
    <m/>
    <m/>
    <m/>
    <m/>
    <m/>
    <m/>
    <m/>
    <m/>
    <m/>
    <n v="5"/>
    <m/>
    <m/>
  </r>
  <r>
    <x v="25"/>
    <x v="0"/>
    <s v="ZS-EVP"/>
    <s v="J G Erasmus"/>
    <s v="Ex 12,13"/>
    <m/>
    <m/>
    <m/>
    <m/>
    <m/>
    <m/>
    <m/>
    <m/>
    <n v="1.6"/>
    <m/>
    <m/>
    <m/>
    <m/>
    <m/>
    <m/>
    <m/>
    <m/>
    <m/>
    <m/>
    <m/>
    <m/>
    <m/>
    <m/>
    <m/>
    <n v="11"/>
    <m/>
    <m/>
  </r>
  <r>
    <x v="26"/>
    <x v="0"/>
    <s v="ZS-EVP"/>
    <s v="B Robbertze"/>
    <s v="Ex 12,13 E"/>
    <m/>
    <m/>
    <m/>
    <m/>
    <m/>
    <m/>
    <m/>
    <m/>
    <n v="1"/>
    <m/>
    <m/>
    <m/>
    <m/>
    <m/>
    <m/>
    <m/>
    <m/>
    <m/>
    <m/>
    <m/>
    <m/>
    <m/>
    <m/>
    <m/>
    <n v="5"/>
    <m/>
    <m/>
  </r>
  <r>
    <x v="26"/>
    <x v="0"/>
    <s v="ZS-EVP"/>
    <s v="Self"/>
    <s v="EX 14"/>
    <m/>
    <m/>
    <m/>
    <m/>
    <m/>
    <m/>
    <m/>
    <m/>
    <m/>
    <n v="0.5"/>
    <m/>
    <m/>
    <m/>
    <m/>
    <m/>
    <m/>
    <m/>
    <m/>
    <m/>
    <m/>
    <m/>
    <m/>
    <m/>
    <m/>
    <n v="1"/>
    <m/>
    <m/>
  </r>
  <r>
    <x v="27"/>
    <x v="0"/>
    <s v="ZS-EVP"/>
    <s v="J G Erasmus"/>
    <s v="Ex 12,13"/>
    <m/>
    <m/>
    <m/>
    <m/>
    <m/>
    <m/>
    <m/>
    <m/>
    <n v="0.9"/>
    <m/>
    <m/>
    <m/>
    <m/>
    <m/>
    <m/>
    <m/>
    <m/>
    <m/>
    <m/>
    <m/>
    <m/>
    <m/>
    <m/>
    <m/>
    <n v="4"/>
    <m/>
    <m/>
  </r>
  <r>
    <x v="28"/>
    <x v="0"/>
    <s v="ZS-EVP"/>
    <s v="J G Erasmus"/>
    <s v="Ex 12,13 E"/>
    <m/>
    <m/>
    <m/>
    <m/>
    <m/>
    <m/>
    <m/>
    <m/>
    <n v="0.6"/>
    <m/>
    <m/>
    <m/>
    <m/>
    <m/>
    <m/>
    <m/>
    <m/>
    <m/>
    <m/>
    <m/>
    <m/>
    <m/>
    <m/>
    <m/>
    <n v="3"/>
    <m/>
    <m/>
  </r>
  <r>
    <x v="28"/>
    <x v="0"/>
    <s v="ZS-EVP"/>
    <s v="Self"/>
    <s v="Ex 12,13"/>
    <m/>
    <m/>
    <m/>
    <m/>
    <m/>
    <m/>
    <m/>
    <m/>
    <m/>
    <n v="1"/>
    <m/>
    <m/>
    <m/>
    <m/>
    <m/>
    <m/>
    <m/>
    <m/>
    <m/>
    <m/>
    <m/>
    <m/>
    <m/>
    <m/>
    <n v="4"/>
    <m/>
    <m/>
  </r>
  <r>
    <x v="29"/>
    <x v="0"/>
    <s v="ZS-EVP"/>
    <s v="J G Erasmus"/>
    <s v="Ex 12,13 E"/>
    <m/>
    <m/>
    <m/>
    <m/>
    <m/>
    <m/>
    <m/>
    <m/>
    <n v="0.4"/>
    <m/>
    <m/>
    <m/>
    <m/>
    <m/>
    <m/>
    <m/>
    <m/>
    <m/>
    <m/>
    <m/>
    <m/>
    <m/>
    <m/>
    <m/>
    <n v="3"/>
    <m/>
    <m/>
  </r>
  <r>
    <x v="29"/>
    <x v="0"/>
    <s v="ZS-EVP"/>
    <s v="Self"/>
    <s v="EX 14"/>
    <m/>
    <m/>
    <m/>
    <m/>
    <m/>
    <m/>
    <m/>
    <m/>
    <m/>
    <n v="1.2"/>
    <m/>
    <m/>
    <m/>
    <m/>
    <m/>
    <m/>
    <m/>
    <m/>
    <m/>
    <m/>
    <m/>
    <m/>
    <m/>
    <m/>
    <n v="6"/>
    <m/>
    <m/>
  </r>
  <r>
    <x v="30"/>
    <x v="0"/>
    <s v="ZS-EVP"/>
    <s v="J G Erasmus"/>
    <s v="Ex 12,13 E"/>
    <m/>
    <m/>
    <m/>
    <m/>
    <m/>
    <m/>
    <m/>
    <m/>
    <n v="1"/>
    <m/>
    <m/>
    <m/>
    <m/>
    <m/>
    <m/>
    <m/>
    <m/>
    <m/>
    <m/>
    <m/>
    <m/>
    <m/>
    <m/>
    <m/>
    <n v="4"/>
    <m/>
    <m/>
  </r>
  <r>
    <x v="31"/>
    <x v="0"/>
    <s v="ZS-EVP"/>
    <s v="J G Erasmus"/>
    <s v="Ex 10,15,16"/>
    <m/>
    <m/>
    <m/>
    <m/>
    <m/>
    <m/>
    <m/>
    <m/>
    <n v="1"/>
    <m/>
    <m/>
    <m/>
    <m/>
    <m/>
    <m/>
    <m/>
    <m/>
    <m/>
    <m/>
    <m/>
    <m/>
    <m/>
    <m/>
    <m/>
    <n v="1"/>
    <m/>
    <m/>
  </r>
  <r>
    <x v="32"/>
    <x v="0"/>
    <s v="ZS-EVP"/>
    <s v="Self"/>
    <s v="Ex 12,13"/>
    <m/>
    <m/>
    <m/>
    <m/>
    <m/>
    <m/>
    <m/>
    <m/>
    <m/>
    <n v="1.2"/>
    <m/>
    <m/>
    <m/>
    <m/>
    <m/>
    <m/>
    <m/>
    <m/>
    <m/>
    <m/>
    <m/>
    <m/>
    <m/>
    <m/>
    <n v="4"/>
    <m/>
    <m/>
  </r>
  <r>
    <x v="33"/>
    <x v="0"/>
    <s v="ZS-JTO"/>
    <s v="JG Erasmus "/>
    <s v="Ex 10 15 16 17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34"/>
    <x v="0"/>
    <s v="ZS-JTO"/>
    <s v="JG Erasmus "/>
    <s v="Ex 10 15 16 17"/>
    <m/>
    <m/>
    <m/>
    <m/>
    <m/>
    <m/>
    <m/>
    <m/>
    <n v="1.2"/>
    <m/>
    <m/>
    <m/>
    <m/>
    <m/>
    <m/>
    <m/>
    <m/>
    <m/>
    <m/>
    <m/>
    <m/>
    <m/>
    <m/>
    <m/>
    <n v="1"/>
    <m/>
    <m/>
  </r>
  <r>
    <x v="34"/>
    <x v="0"/>
    <s v="ZS-JTO"/>
    <s v="Self"/>
    <s v="Ex 12 13 "/>
    <m/>
    <m/>
    <m/>
    <m/>
    <m/>
    <m/>
    <m/>
    <m/>
    <m/>
    <n v="1.1000000000000001"/>
    <m/>
    <m/>
    <m/>
    <m/>
    <m/>
    <m/>
    <m/>
    <m/>
    <m/>
    <m/>
    <m/>
    <m/>
    <m/>
    <m/>
    <n v="4"/>
    <m/>
    <m/>
  </r>
  <r>
    <x v="35"/>
    <x v="0"/>
    <s v="ZS-EVP"/>
    <s v="JG Erasmus "/>
    <s v="Ex 10,15,16,17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36"/>
    <x v="0"/>
    <s v="ZS-EVP"/>
    <s v="H Smit"/>
    <s v="GF check"/>
    <m/>
    <m/>
    <m/>
    <m/>
    <m/>
    <m/>
    <m/>
    <m/>
    <n v="1.3"/>
    <m/>
    <m/>
    <m/>
    <m/>
    <m/>
    <m/>
    <m/>
    <m/>
    <m/>
    <m/>
    <m/>
    <m/>
    <m/>
    <m/>
    <m/>
    <n v="1"/>
    <m/>
    <m/>
  </r>
  <r>
    <x v="37"/>
    <x v="0"/>
    <s v="ZS-EVP"/>
    <s v="Self"/>
    <s v="Ex 10 15 16 17"/>
    <m/>
    <m/>
    <m/>
    <m/>
    <m/>
    <m/>
    <m/>
    <m/>
    <m/>
    <n v="1.3"/>
    <m/>
    <m/>
    <m/>
    <m/>
    <m/>
    <m/>
    <m/>
    <m/>
    <m/>
    <m/>
    <m/>
    <m/>
    <m/>
    <m/>
    <n v="1"/>
    <m/>
    <m/>
  </r>
  <r>
    <x v="38"/>
    <x v="0"/>
    <s v="ZS-EVP"/>
    <s v="Self"/>
    <s v="Ex 10 15 16 17 "/>
    <m/>
    <m/>
    <m/>
    <m/>
    <m/>
    <m/>
    <m/>
    <m/>
    <m/>
    <n v="1.3"/>
    <m/>
    <m/>
    <m/>
    <m/>
    <m/>
    <m/>
    <m/>
    <m/>
    <m/>
    <m/>
    <m/>
    <m/>
    <m/>
    <m/>
    <n v="1"/>
    <m/>
    <m/>
  </r>
  <r>
    <x v="38"/>
    <x v="0"/>
    <s v="ZS-JTO"/>
    <s v="Self"/>
    <s v="Ex 10,15,16,17"/>
    <m/>
    <m/>
    <m/>
    <m/>
    <m/>
    <m/>
    <m/>
    <m/>
    <m/>
    <n v="1.2"/>
    <m/>
    <m/>
    <m/>
    <m/>
    <m/>
    <m/>
    <m/>
    <m/>
    <m/>
    <m/>
    <m/>
    <m/>
    <m/>
    <m/>
    <n v="1"/>
    <m/>
    <m/>
  </r>
  <r>
    <x v="39"/>
    <x v="0"/>
    <s v="ZS-JTO "/>
    <s v="JG Erasmus "/>
    <s v="Ex 10,15,16,17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40"/>
    <x v="0"/>
    <s v="ZS-EVP"/>
    <s v="Self"/>
    <s v="Ex 10,15,16"/>
    <m/>
    <m/>
    <m/>
    <m/>
    <m/>
    <m/>
    <m/>
    <m/>
    <m/>
    <n v="1.3"/>
    <m/>
    <m/>
    <m/>
    <m/>
    <m/>
    <m/>
    <m/>
    <m/>
    <m/>
    <m/>
    <m/>
    <m/>
    <m/>
    <m/>
    <n v="1"/>
    <m/>
    <m/>
  </r>
  <r>
    <x v="41"/>
    <x v="0"/>
    <s v="ZS-EVP"/>
    <s v="JG Erasmus "/>
    <s v="FAWB FAMB FAGL FAWB"/>
    <m/>
    <m/>
    <m/>
    <m/>
    <m/>
    <m/>
    <m/>
    <m/>
    <n v="2.9"/>
    <m/>
    <m/>
    <m/>
    <m/>
    <m/>
    <m/>
    <m/>
    <m/>
    <m/>
    <m/>
    <m/>
    <m/>
    <m/>
    <m/>
    <m/>
    <n v="4"/>
    <m/>
    <m/>
  </r>
  <r>
    <x v="42"/>
    <x v="0"/>
    <s v="ZS-EVP"/>
    <s v="JG Erasmus "/>
    <s v="FAWB FAPN FANY FAWB"/>
    <m/>
    <m/>
    <m/>
    <m/>
    <m/>
    <m/>
    <m/>
    <m/>
    <n v="3.3"/>
    <m/>
    <m/>
    <m/>
    <m/>
    <m/>
    <m/>
    <m/>
    <m/>
    <m/>
    <m/>
    <m/>
    <m/>
    <m/>
    <m/>
    <m/>
    <n v="4"/>
    <m/>
    <m/>
  </r>
  <r>
    <x v="43"/>
    <x v="0"/>
    <s v="ZS-EVP"/>
    <s v="Self"/>
    <s v="FAWB FAGR FANY FAWB"/>
    <m/>
    <m/>
    <m/>
    <m/>
    <m/>
    <m/>
    <m/>
    <m/>
    <m/>
    <n v="3"/>
    <m/>
    <m/>
    <m/>
    <m/>
    <m/>
    <m/>
    <m/>
    <m/>
    <m/>
    <m/>
    <m/>
    <m/>
    <m/>
    <m/>
    <n v="2"/>
    <m/>
    <m/>
  </r>
  <r>
    <x v="44"/>
    <x v="0"/>
    <s v="ZS-EVP"/>
    <s v="Self"/>
    <s v="FAWB FATI FAPN FAWB "/>
    <m/>
    <m/>
    <m/>
    <m/>
    <m/>
    <m/>
    <m/>
    <m/>
    <m/>
    <n v="2.8"/>
    <m/>
    <m/>
    <m/>
    <m/>
    <m/>
    <m/>
    <m/>
    <m/>
    <m/>
    <m/>
    <m/>
    <m/>
    <m/>
    <m/>
    <n v="2"/>
    <m/>
    <m/>
  </r>
  <r>
    <x v="45"/>
    <x v="1"/>
    <s v="ZP-018"/>
    <s v="JG Erasmus "/>
    <s v="Ex 19"/>
    <s v="MEV,WB"/>
    <m/>
    <m/>
    <n v="3"/>
    <m/>
    <m/>
    <m/>
    <n v="3"/>
    <m/>
    <m/>
    <m/>
    <m/>
    <m/>
    <m/>
    <m/>
    <m/>
    <m/>
    <m/>
    <m/>
    <m/>
    <m/>
    <m/>
    <m/>
    <m/>
    <m/>
    <m/>
    <m/>
  </r>
  <r>
    <x v="46"/>
    <x v="1"/>
    <s v="ZP-018"/>
    <s v="JG Erasmus "/>
    <s v="Ex 19"/>
    <s v="MEV,WB"/>
    <m/>
    <m/>
    <n v="2"/>
    <m/>
    <m/>
    <m/>
    <n v="2"/>
    <m/>
    <m/>
    <m/>
    <m/>
    <m/>
    <m/>
    <m/>
    <m/>
    <m/>
    <m/>
    <m/>
    <m/>
    <m/>
    <m/>
    <m/>
    <m/>
    <m/>
    <m/>
    <m/>
  </r>
  <r>
    <x v="47"/>
    <x v="0"/>
    <s v="ZS-EVP"/>
    <s v="W Ossthuizen"/>
    <s v="Initial PPL Test"/>
    <m/>
    <m/>
    <m/>
    <m/>
    <m/>
    <m/>
    <m/>
    <m/>
    <n v="3.1"/>
    <m/>
    <m/>
    <m/>
    <m/>
    <m/>
    <m/>
    <m/>
    <m/>
    <m/>
    <m/>
    <m/>
    <m/>
    <m/>
    <m/>
    <m/>
    <n v="3"/>
    <m/>
    <m/>
  </r>
  <r>
    <x v="48"/>
    <x v="2"/>
    <s v="ZS-EGW"/>
    <s v="B Monthè"/>
    <s v="Familiarization "/>
    <m/>
    <m/>
    <m/>
    <m/>
    <m/>
    <m/>
    <m/>
    <m/>
    <n v="1.1000000000000001"/>
    <m/>
    <m/>
    <m/>
    <m/>
    <m/>
    <m/>
    <m/>
    <m/>
    <m/>
    <m/>
    <m/>
    <m/>
    <m/>
    <m/>
    <m/>
    <n v="3"/>
    <m/>
    <m/>
  </r>
  <r>
    <x v="49"/>
    <x v="2"/>
    <s v="ZS-EGW"/>
    <s v="B Monthè"/>
    <s v="Familiarization "/>
    <m/>
    <m/>
    <m/>
    <m/>
    <m/>
    <m/>
    <m/>
    <m/>
    <n v="1.1000000000000001"/>
    <m/>
    <m/>
    <m/>
    <m/>
    <m/>
    <m/>
    <m/>
    <m/>
    <m/>
    <m/>
    <m/>
    <m/>
    <m/>
    <m/>
    <m/>
    <n v="7"/>
    <m/>
    <m/>
  </r>
  <r>
    <x v="50"/>
    <x v="2"/>
    <s v="ZS-EGW"/>
    <s v="B Monthè"/>
    <s v="Familiarization "/>
    <m/>
    <m/>
    <m/>
    <m/>
    <m/>
    <m/>
    <m/>
    <m/>
    <n v="1.3"/>
    <m/>
    <m/>
    <m/>
    <m/>
    <m/>
    <m/>
    <m/>
    <m/>
    <m/>
    <m/>
    <m/>
    <m/>
    <m/>
    <m/>
    <m/>
    <n v="9"/>
    <m/>
    <m/>
  </r>
  <r>
    <x v="51"/>
    <x v="2"/>
    <s v="ZS-EGW"/>
    <s v="Self"/>
    <s v="Ex 10,11"/>
    <m/>
    <m/>
    <m/>
    <m/>
    <m/>
    <m/>
    <m/>
    <m/>
    <m/>
    <n v="0.6"/>
    <m/>
    <m/>
    <m/>
    <m/>
    <m/>
    <m/>
    <m/>
    <m/>
    <m/>
    <m/>
    <m/>
    <m/>
    <m/>
    <m/>
    <n v="2"/>
    <m/>
    <m/>
  </r>
  <r>
    <x v="52"/>
    <x v="3"/>
    <s v="ZS-PMH"/>
    <s v="D Terblanch"/>
    <s v="Familiarization "/>
    <m/>
    <m/>
    <m/>
    <m/>
    <m/>
    <m/>
    <m/>
    <m/>
    <n v="1"/>
    <m/>
    <m/>
    <m/>
    <m/>
    <m/>
    <m/>
    <m/>
    <m/>
    <m/>
    <m/>
    <m/>
    <m/>
    <m/>
    <m/>
    <m/>
    <n v="7"/>
    <m/>
    <m/>
  </r>
  <r>
    <x v="53"/>
    <x v="3"/>
    <s v="ZS-PMH"/>
    <s v="Self"/>
    <s v="Ex 10, 15, 16, 17 "/>
    <m/>
    <m/>
    <m/>
    <m/>
    <m/>
    <m/>
    <m/>
    <m/>
    <m/>
    <n v="1"/>
    <m/>
    <m/>
    <m/>
    <m/>
    <m/>
    <m/>
    <m/>
    <m/>
    <m/>
    <m/>
    <m/>
    <m/>
    <m/>
    <m/>
    <n v="1"/>
    <m/>
    <m/>
  </r>
  <r>
    <x v="54"/>
    <x v="4"/>
    <s v="ZS-NTO"/>
    <s v="P. Barnardo"/>
    <s v="Ex 19"/>
    <m/>
    <m/>
    <n v="0.8"/>
    <m/>
    <m/>
    <m/>
    <m/>
    <m/>
    <m/>
    <m/>
    <m/>
    <m/>
    <n v="1"/>
    <m/>
    <m/>
    <m/>
    <m/>
    <m/>
    <m/>
    <m/>
    <m/>
    <m/>
    <m/>
    <m/>
    <m/>
    <n v="1"/>
    <m/>
  </r>
  <r>
    <x v="55"/>
    <x v="5"/>
    <s v="ZS-MTM"/>
    <s v="J. LE ROUX"/>
    <s v="FAWB FAMN FAWB"/>
    <m/>
    <m/>
    <m/>
    <m/>
    <m/>
    <m/>
    <m/>
    <m/>
    <n v="1.5"/>
    <m/>
    <m/>
    <m/>
    <m/>
    <m/>
    <m/>
    <m/>
    <m/>
    <m/>
    <m/>
    <m/>
    <m/>
    <m/>
    <m/>
    <m/>
    <n v="1"/>
    <m/>
    <m/>
  </r>
  <r>
    <x v="56"/>
    <x v="4"/>
    <s v="ZS- NTO"/>
    <s v="P. Barnardo"/>
    <s v="Ex 19"/>
    <m/>
    <m/>
    <n v="0.9"/>
    <m/>
    <m/>
    <m/>
    <m/>
    <m/>
    <m/>
    <m/>
    <m/>
    <m/>
    <n v="1.2"/>
    <m/>
    <m/>
    <m/>
    <m/>
    <m/>
    <m/>
    <m/>
    <m/>
    <m/>
    <m/>
    <m/>
    <m/>
    <n v="1"/>
    <m/>
  </r>
  <r>
    <x v="57"/>
    <x v="4"/>
    <s v="ZS-NTO"/>
    <s v="P Banardo"/>
    <s v="Ex 19"/>
    <s v="LIV, WB "/>
    <m/>
    <n v="1.3"/>
    <m/>
    <m/>
    <m/>
    <m/>
    <m/>
    <m/>
    <m/>
    <m/>
    <m/>
    <n v="1.5"/>
    <m/>
    <m/>
    <m/>
    <m/>
    <m/>
    <m/>
    <m/>
    <m/>
    <m/>
    <m/>
    <m/>
    <m/>
    <n v="1"/>
    <m/>
  </r>
  <r>
    <x v="58"/>
    <x v="4"/>
    <s v="ZS-PMW"/>
    <s v="P Banardo"/>
    <s v="Ex 19"/>
    <s v="DRV"/>
    <m/>
    <n v="0.9"/>
    <m/>
    <m/>
    <m/>
    <m/>
    <m/>
    <m/>
    <m/>
    <m/>
    <m/>
    <n v="1.1000000000000001"/>
    <m/>
    <m/>
    <m/>
    <m/>
    <m/>
    <m/>
    <m/>
    <m/>
    <m/>
    <m/>
    <m/>
    <m/>
    <n v="1"/>
    <m/>
  </r>
  <r>
    <x v="59"/>
    <x v="4"/>
    <s v="ZS-PMW"/>
    <s v="P Barnardo"/>
    <s v="Ex 19 , 12,13 E"/>
    <s v="DRV"/>
    <m/>
    <n v="0.8"/>
    <m/>
    <m/>
    <m/>
    <m/>
    <m/>
    <m/>
    <m/>
    <m/>
    <m/>
    <n v="1.7"/>
    <m/>
    <m/>
    <m/>
    <m/>
    <m/>
    <m/>
    <m/>
    <m/>
    <m/>
    <m/>
    <m/>
    <m/>
    <n v="5"/>
    <m/>
  </r>
  <r>
    <x v="60"/>
    <x v="4"/>
    <s v="ZS PMW"/>
    <s v="P Barnardo"/>
    <s v="FAWB FAPS FAVV FAWB"/>
    <s v="LIV GAV"/>
    <m/>
    <n v="0.4"/>
    <m/>
    <m/>
    <m/>
    <m/>
    <m/>
    <m/>
    <m/>
    <m/>
    <m/>
    <n v="2.9"/>
    <m/>
    <m/>
    <m/>
    <m/>
    <m/>
    <m/>
    <m/>
    <m/>
    <m/>
    <m/>
    <m/>
    <m/>
    <n v="2"/>
    <m/>
  </r>
  <r>
    <x v="61"/>
    <x v="4"/>
    <s v="ZS-NTO"/>
    <s v="M Breedt"/>
    <s v="Skills test Night rating "/>
    <s v="DPV"/>
    <m/>
    <n v="0.8"/>
    <m/>
    <m/>
    <m/>
    <m/>
    <m/>
    <m/>
    <m/>
    <m/>
    <m/>
    <n v="1.9"/>
    <m/>
    <m/>
    <m/>
    <m/>
    <m/>
    <m/>
    <m/>
    <m/>
    <m/>
    <m/>
    <m/>
    <m/>
    <n v="3"/>
    <m/>
  </r>
  <r>
    <x v="62"/>
    <x v="4"/>
    <s v="ZS-PMW"/>
    <s v="Self"/>
    <s v="FAWB FAWB"/>
    <m/>
    <m/>
    <m/>
    <m/>
    <m/>
    <m/>
    <m/>
    <m/>
    <m/>
    <n v="1.2"/>
    <m/>
    <m/>
    <m/>
    <m/>
    <m/>
    <m/>
    <m/>
    <m/>
    <m/>
    <m/>
    <m/>
    <m/>
    <m/>
    <m/>
    <n v="1"/>
    <m/>
    <m/>
  </r>
  <r>
    <x v="63"/>
    <x v="4"/>
    <s v="ZS -NTO"/>
    <s v="J. LE ROUX "/>
    <s v="Ex 9 10,11,12,13,16,17"/>
    <m/>
    <m/>
    <m/>
    <m/>
    <m/>
    <m/>
    <m/>
    <m/>
    <n v="1.2"/>
    <m/>
    <m/>
    <m/>
    <m/>
    <m/>
    <m/>
    <m/>
    <m/>
    <m/>
    <m/>
    <m/>
    <m/>
    <m/>
    <m/>
    <m/>
    <n v="1"/>
    <m/>
    <m/>
  </r>
  <r>
    <x v="64"/>
    <x v="4"/>
    <s v="ZS-NTO"/>
    <s v="M-BREEDT"/>
    <s v="PPL RENEWAL"/>
    <m/>
    <m/>
    <m/>
    <m/>
    <m/>
    <m/>
    <m/>
    <m/>
    <n v="1.9"/>
    <m/>
    <m/>
    <m/>
    <m/>
    <m/>
    <m/>
    <m/>
    <m/>
    <m/>
    <m/>
    <m/>
    <m/>
    <m/>
    <m/>
    <m/>
    <n v="4"/>
    <m/>
    <m/>
  </r>
  <r>
    <x v="65"/>
    <x v="4"/>
    <s v="ZS-PMW"/>
    <s v="Self"/>
    <s v="FAWB FANS"/>
    <m/>
    <m/>
    <m/>
    <m/>
    <m/>
    <m/>
    <m/>
    <m/>
    <m/>
    <n v="2.1"/>
    <m/>
    <m/>
    <m/>
    <m/>
    <m/>
    <m/>
    <m/>
    <m/>
    <m/>
    <m/>
    <m/>
    <m/>
    <m/>
    <m/>
    <n v="1"/>
    <m/>
    <m/>
  </r>
  <r>
    <x v="66"/>
    <x v="4"/>
    <s v="ZS-PMW"/>
    <s v="Self"/>
    <s v="FANS FAWB"/>
    <m/>
    <m/>
    <m/>
    <m/>
    <m/>
    <m/>
    <m/>
    <m/>
    <m/>
    <n v="2.2000000000000002"/>
    <m/>
    <m/>
    <m/>
    <m/>
    <m/>
    <m/>
    <m/>
    <m/>
    <m/>
    <m/>
    <m/>
    <m/>
    <m/>
    <m/>
    <n v="1"/>
    <m/>
    <m/>
  </r>
  <r>
    <x v="67"/>
    <x v="4"/>
    <s v="ZS-NTO"/>
    <s v="Self"/>
    <s v="FAWB FAWB"/>
    <m/>
    <m/>
    <m/>
    <m/>
    <m/>
    <m/>
    <m/>
    <m/>
    <m/>
    <m/>
    <m/>
    <m/>
    <m/>
    <n v="1"/>
    <m/>
    <m/>
    <m/>
    <m/>
    <m/>
    <m/>
    <m/>
    <m/>
    <m/>
    <m/>
    <m/>
    <n v="1"/>
    <m/>
  </r>
  <r>
    <x v="68"/>
    <x v="4"/>
    <s v="ZS-PMW"/>
    <s v="P Barnardo"/>
    <s v="FAWB FAWB"/>
    <m/>
    <m/>
    <m/>
    <m/>
    <m/>
    <m/>
    <m/>
    <m/>
    <m/>
    <m/>
    <m/>
    <m/>
    <n v="0.9"/>
    <m/>
    <m/>
    <m/>
    <m/>
    <m/>
    <m/>
    <m/>
    <m/>
    <m/>
    <m/>
    <m/>
    <m/>
    <n v="3"/>
    <m/>
  </r>
  <r>
    <x v="69"/>
    <x v="4"/>
    <s v="ZS-PMW"/>
    <s v="Self"/>
    <s v="FAWB FAWB"/>
    <m/>
    <m/>
    <m/>
    <m/>
    <m/>
    <m/>
    <m/>
    <m/>
    <m/>
    <n v="1.4"/>
    <m/>
    <m/>
    <m/>
    <m/>
    <m/>
    <m/>
    <m/>
    <m/>
    <m/>
    <m/>
    <m/>
    <m/>
    <m/>
    <m/>
    <n v="3"/>
    <m/>
    <m/>
  </r>
  <r>
    <x v="70"/>
    <x v="4"/>
    <s v="ZS-PMW"/>
    <s v="Self"/>
    <s v="FAWB FAPN FAWB "/>
    <m/>
    <m/>
    <m/>
    <m/>
    <m/>
    <m/>
    <m/>
    <m/>
    <m/>
    <n v="2.5"/>
    <m/>
    <m/>
    <m/>
    <m/>
    <m/>
    <m/>
    <m/>
    <m/>
    <m/>
    <m/>
    <m/>
    <m/>
    <m/>
    <m/>
    <n v="2"/>
    <m/>
    <m/>
  </r>
  <r>
    <x v="71"/>
    <x v="4"/>
    <s v="ZS-PMW"/>
    <s v="Self"/>
    <s v="FAWB FAWB"/>
    <m/>
    <m/>
    <m/>
    <m/>
    <m/>
    <m/>
    <m/>
    <m/>
    <m/>
    <n v="0.9"/>
    <m/>
    <m/>
    <m/>
    <m/>
    <m/>
    <m/>
    <m/>
    <m/>
    <m/>
    <m/>
    <m/>
    <m/>
    <m/>
    <m/>
    <n v="3"/>
    <m/>
    <m/>
  </r>
  <r>
    <x v="72"/>
    <x v="4"/>
    <s v="ZS-PMW"/>
    <s v="Self"/>
    <s v="FAWB FAWB"/>
    <m/>
    <m/>
    <m/>
    <m/>
    <m/>
    <m/>
    <m/>
    <m/>
    <m/>
    <n v="1"/>
    <m/>
    <m/>
    <m/>
    <m/>
    <m/>
    <m/>
    <m/>
    <m/>
    <m/>
    <m/>
    <m/>
    <m/>
    <m/>
    <m/>
    <n v="1"/>
    <m/>
    <m/>
  </r>
  <r>
    <x v="73"/>
    <x v="4"/>
    <s v="ZS-PMW"/>
    <s v="Self"/>
    <s v="FAWB FAWB"/>
    <m/>
    <m/>
    <m/>
    <m/>
    <m/>
    <m/>
    <m/>
    <m/>
    <m/>
    <n v="0.9"/>
    <m/>
    <m/>
    <m/>
    <m/>
    <m/>
    <m/>
    <m/>
    <m/>
    <m/>
    <m/>
    <m/>
    <m/>
    <m/>
    <m/>
    <n v="1"/>
    <m/>
    <m/>
  </r>
  <r>
    <x v="74"/>
    <x v="4"/>
    <s v="ZS-PMW"/>
    <s v="Self"/>
    <s v="FAWB FANS"/>
    <m/>
    <m/>
    <m/>
    <m/>
    <m/>
    <m/>
    <m/>
    <m/>
    <m/>
    <n v="2.2000000000000002"/>
    <m/>
    <m/>
    <m/>
    <m/>
    <m/>
    <m/>
    <m/>
    <m/>
    <m/>
    <m/>
    <m/>
    <m/>
    <m/>
    <m/>
    <n v="1"/>
    <m/>
    <s v="Downdraught "/>
  </r>
  <r>
    <x v="74"/>
    <x v="4"/>
    <s v="ZS-PMW"/>
    <s v="Self"/>
    <s v="FANS FAWB"/>
    <m/>
    <m/>
    <m/>
    <m/>
    <m/>
    <m/>
    <m/>
    <m/>
    <m/>
    <n v="1.9"/>
    <m/>
    <m/>
    <m/>
    <m/>
    <m/>
    <m/>
    <m/>
    <m/>
    <m/>
    <m/>
    <m/>
    <m/>
    <m/>
    <m/>
    <n v="1"/>
    <m/>
    <m/>
  </r>
  <r>
    <x v="74"/>
    <x v="4"/>
    <s v="ZS-PMW"/>
    <s v="Self"/>
    <s v="FAWB FAGM"/>
    <m/>
    <m/>
    <m/>
    <m/>
    <m/>
    <m/>
    <m/>
    <m/>
    <m/>
    <n v="0.9"/>
    <m/>
    <m/>
    <m/>
    <m/>
    <m/>
    <m/>
    <m/>
    <m/>
    <m/>
    <m/>
    <m/>
    <m/>
    <m/>
    <m/>
    <n v="1"/>
    <m/>
    <m/>
  </r>
  <r>
    <x v="75"/>
    <x v="4"/>
    <s v="ZS-OET"/>
    <s v="Self"/>
    <s v="FAWB FAWB "/>
    <m/>
    <m/>
    <m/>
    <m/>
    <m/>
    <m/>
    <m/>
    <m/>
    <m/>
    <n v="0.7"/>
    <m/>
    <m/>
    <m/>
    <m/>
    <m/>
    <m/>
    <m/>
    <m/>
    <m/>
    <m/>
    <m/>
    <m/>
    <m/>
    <m/>
    <n v="1"/>
    <m/>
    <s v="Thomas Into "/>
  </r>
  <r>
    <x v="76"/>
    <x v="4"/>
    <s v="ZS-OET"/>
    <s v="Self"/>
    <s v="FAWB FAWB "/>
    <m/>
    <m/>
    <m/>
    <m/>
    <m/>
    <m/>
    <m/>
    <m/>
    <m/>
    <n v="0.7"/>
    <m/>
    <m/>
    <m/>
    <m/>
    <m/>
    <m/>
    <m/>
    <m/>
    <m/>
    <m/>
    <m/>
    <m/>
    <m/>
    <m/>
    <n v="1"/>
    <m/>
    <s v="Door off flight "/>
  </r>
  <r>
    <x v="77"/>
    <x v="6"/>
    <s v="ZS-FDW"/>
    <s v="Self"/>
    <s v="FAWB FAWB "/>
    <m/>
    <m/>
    <m/>
    <m/>
    <m/>
    <m/>
    <m/>
    <m/>
    <m/>
    <n v="1.2"/>
    <m/>
    <m/>
    <m/>
    <m/>
    <m/>
    <m/>
    <m/>
    <m/>
    <m/>
    <m/>
    <m/>
    <m/>
    <m/>
    <m/>
    <n v="3"/>
    <m/>
    <m/>
  </r>
  <r>
    <x v="78"/>
    <x v="4"/>
    <s v="ZS-OHN"/>
    <s v="M BREEDT "/>
    <s v="PPL RENEWAL "/>
    <m/>
    <m/>
    <m/>
    <m/>
    <m/>
    <m/>
    <m/>
    <m/>
    <n v="1.5"/>
    <m/>
    <m/>
    <m/>
    <m/>
    <m/>
    <m/>
    <m/>
    <m/>
    <m/>
    <m/>
    <m/>
    <m/>
    <m/>
    <m/>
    <m/>
    <n v="3"/>
    <m/>
    <m/>
  </r>
  <r>
    <x v="79"/>
    <x v="6"/>
    <s v="ZS-FDW"/>
    <s v="Self "/>
    <s v="FAWB FAWB "/>
    <m/>
    <m/>
    <m/>
    <m/>
    <m/>
    <m/>
    <m/>
    <m/>
    <m/>
    <n v="0.4"/>
    <m/>
    <m/>
    <m/>
    <m/>
    <m/>
    <m/>
    <m/>
    <m/>
    <m/>
    <m/>
    <m/>
    <m/>
    <m/>
    <m/>
    <n v="1"/>
    <m/>
    <s v="Kevin Intro"/>
  </r>
  <r>
    <x v="80"/>
    <x v="4"/>
    <s v="ZS-JIM"/>
    <s v="Self "/>
    <s v="FAWB FAWB "/>
    <m/>
    <m/>
    <m/>
    <m/>
    <m/>
    <m/>
    <m/>
    <m/>
    <m/>
    <n v="1.3"/>
    <m/>
    <m/>
    <m/>
    <m/>
    <m/>
    <m/>
    <m/>
    <m/>
    <m/>
    <m/>
    <m/>
    <m/>
    <m/>
    <m/>
    <n v="1"/>
    <m/>
    <s v="Rob Test Flight"/>
  </r>
  <r>
    <x v="81"/>
    <x v="4"/>
    <s v="ZS-OHN"/>
    <s v="Self"/>
    <s v="FAWB FAWB "/>
    <m/>
    <m/>
    <m/>
    <m/>
    <m/>
    <m/>
    <m/>
    <m/>
    <m/>
    <n v="0.8"/>
    <m/>
    <m/>
    <m/>
    <m/>
    <m/>
    <m/>
    <m/>
    <m/>
    <m/>
    <m/>
    <m/>
    <m/>
    <m/>
    <m/>
    <n v="3"/>
    <m/>
    <m/>
  </r>
  <r>
    <x v="82"/>
    <x v="7"/>
    <s v="ZS-ESI"/>
    <s v="R. Gorringe"/>
    <s v="Convex"/>
    <m/>
    <m/>
    <m/>
    <m/>
    <m/>
    <m/>
    <m/>
    <m/>
    <n v="1.1000000000000001"/>
    <m/>
    <m/>
    <m/>
    <m/>
    <m/>
    <m/>
    <m/>
    <m/>
    <m/>
    <m/>
    <m/>
    <m/>
    <m/>
    <m/>
    <m/>
    <n v="5"/>
    <m/>
    <m/>
  </r>
  <r>
    <x v="83"/>
    <x v="7"/>
    <s v="ZS-ESI"/>
    <s v="R. Gorringe"/>
    <s v="Convex"/>
    <m/>
    <m/>
    <m/>
    <m/>
    <m/>
    <m/>
    <m/>
    <m/>
    <n v="0.9"/>
    <m/>
    <m/>
    <m/>
    <m/>
    <m/>
    <m/>
    <m/>
    <m/>
    <m/>
    <m/>
    <m/>
    <m/>
    <m/>
    <m/>
    <m/>
    <n v="3"/>
    <m/>
    <m/>
  </r>
  <r>
    <x v="84"/>
    <x v="8"/>
    <s v="ZS-CZR"/>
    <s v="Self "/>
    <s v="FAWB FABS"/>
    <m/>
    <m/>
    <m/>
    <m/>
    <m/>
    <m/>
    <m/>
    <m/>
    <m/>
    <n v="1.6"/>
    <m/>
    <m/>
    <m/>
    <m/>
    <m/>
    <m/>
    <m/>
    <m/>
    <m/>
    <m/>
    <m/>
    <m/>
    <m/>
    <m/>
    <n v="1"/>
    <m/>
    <s v="Engine Break in flight"/>
  </r>
  <r>
    <x v="85"/>
    <x v="7"/>
    <s v="ZS-ESI"/>
    <s v="Self"/>
    <s v="Fasilv"/>
    <m/>
    <m/>
    <m/>
    <m/>
    <m/>
    <m/>
    <m/>
    <m/>
    <m/>
    <n v="0.9"/>
    <m/>
    <m/>
    <m/>
    <m/>
    <m/>
    <m/>
    <m/>
    <m/>
    <m/>
    <m/>
    <m/>
    <m/>
    <m/>
    <m/>
    <n v="3"/>
    <m/>
    <m/>
  </r>
  <r>
    <x v="86"/>
    <x v="4"/>
    <s v="ZS-CNZ"/>
    <s v="Self "/>
    <s v="FAWB FAWB "/>
    <m/>
    <m/>
    <m/>
    <m/>
    <m/>
    <m/>
    <m/>
    <m/>
    <m/>
    <n v="1.3"/>
    <m/>
    <m/>
    <m/>
    <m/>
    <m/>
    <m/>
    <m/>
    <m/>
    <m/>
    <m/>
    <m/>
    <m/>
    <m/>
    <m/>
    <n v="4"/>
    <m/>
    <m/>
  </r>
  <r>
    <x v="87"/>
    <x v="7"/>
    <s v="ZS-ESI"/>
    <s v="Self"/>
    <s v="SILVER CREECK FABS FARG SILVER CREEK"/>
    <m/>
    <m/>
    <m/>
    <m/>
    <m/>
    <m/>
    <m/>
    <m/>
    <m/>
    <n v="2.2999999999999998"/>
    <m/>
    <m/>
    <m/>
    <m/>
    <m/>
    <m/>
    <m/>
    <m/>
    <m/>
    <m/>
    <m/>
    <m/>
    <m/>
    <m/>
    <n v="3"/>
    <m/>
    <m/>
  </r>
  <r>
    <x v="88"/>
    <x v="9"/>
    <s v="ZS-SSR"/>
    <s v="J.LE ROUX"/>
    <s v="C 210 T CONVEX"/>
    <m/>
    <m/>
    <m/>
    <m/>
    <m/>
    <m/>
    <m/>
    <m/>
    <n v="2"/>
    <m/>
    <m/>
    <m/>
    <m/>
    <m/>
    <m/>
    <m/>
    <m/>
    <m/>
    <m/>
    <m/>
    <m/>
    <m/>
    <m/>
    <m/>
    <n v="5"/>
    <m/>
    <m/>
  </r>
  <r>
    <x v="89"/>
    <x v="4"/>
    <s v="Z-CNZ"/>
    <s v="Self"/>
    <s v="FAWB-ZEBULA-FAWB"/>
    <m/>
    <m/>
    <m/>
    <m/>
    <m/>
    <m/>
    <m/>
    <m/>
    <m/>
    <n v="2"/>
    <m/>
    <m/>
    <m/>
    <m/>
    <m/>
    <m/>
    <m/>
    <m/>
    <m/>
    <m/>
    <m/>
    <m/>
    <m/>
    <m/>
    <n v="2"/>
    <m/>
    <m/>
  </r>
  <r>
    <x v="90"/>
    <x v="10"/>
    <s v="ZS-ESI"/>
    <s v="Self"/>
    <s v="FASILV FASILV"/>
    <m/>
    <m/>
    <m/>
    <m/>
    <m/>
    <m/>
    <m/>
    <m/>
    <m/>
    <n v="1"/>
    <m/>
    <m/>
    <m/>
    <m/>
    <m/>
    <m/>
    <m/>
    <m/>
    <m/>
    <m/>
    <m/>
    <m/>
    <m/>
    <m/>
    <n v="5"/>
    <m/>
    <m/>
  </r>
  <r>
    <x v="91"/>
    <x v="10"/>
    <s v="ZS-ESI"/>
    <s v="Self"/>
    <s v="FASILV FABS FARG FASILV"/>
    <m/>
    <m/>
    <m/>
    <m/>
    <m/>
    <m/>
    <m/>
    <m/>
    <m/>
    <n v="2.2000000000000002"/>
    <m/>
    <m/>
    <m/>
    <m/>
    <m/>
    <m/>
    <m/>
    <m/>
    <m/>
    <m/>
    <m/>
    <m/>
    <m/>
    <m/>
    <n v="3"/>
    <m/>
    <m/>
  </r>
  <r>
    <x v="92"/>
    <x v="6"/>
    <s v="ZS-LRO"/>
    <s v="Self"/>
    <s v="FAWB-FAWB"/>
    <m/>
    <m/>
    <m/>
    <m/>
    <m/>
    <m/>
    <m/>
    <m/>
    <m/>
    <n v="1"/>
    <m/>
    <m/>
    <m/>
    <m/>
    <m/>
    <m/>
    <m/>
    <m/>
    <m/>
    <m/>
    <m/>
    <m/>
    <m/>
    <m/>
    <n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ZS-JTO"/>
    <s v="J G Erasmus"/>
    <s v="Ex 4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1"/>
    <x v="0"/>
    <s v="ZS-EVP"/>
    <s v="J G Erasmus"/>
    <s v="EX 6,7,8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2"/>
    <x v="0"/>
    <s v="ZS-JTO"/>
    <s v="J G Erasmus"/>
    <s v="Ex 9,10"/>
    <m/>
    <m/>
    <m/>
    <m/>
    <m/>
    <m/>
    <m/>
    <m/>
    <n v="1.2"/>
    <m/>
    <m/>
    <m/>
    <m/>
    <m/>
    <m/>
    <m/>
    <m/>
    <m/>
    <m/>
    <m/>
    <m/>
    <m/>
    <m/>
    <m/>
    <n v="1"/>
    <m/>
    <m/>
  </r>
  <r>
    <x v="3"/>
    <x v="0"/>
    <s v="ZS-EVP"/>
    <s v="J G Erasmus"/>
    <s v="Ex 10,11"/>
    <m/>
    <m/>
    <m/>
    <m/>
    <m/>
    <m/>
    <m/>
    <m/>
    <n v="1"/>
    <m/>
    <m/>
    <m/>
    <m/>
    <m/>
    <m/>
    <m/>
    <m/>
    <m/>
    <m/>
    <m/>
    <m/>
    <m/>
    <m/>
    <m/>
    <n v="1"/>
    <m/>
    <m/>
  </r>
  <r>
    <x v="4"/>
    <x v="0"/>
    <s v="ZS-EVP"/>
    <s v="J G Erasmus"/>
    <s v="Ex 12,13"/>
    <m/>
    <m/>
    <m/>
    <m/>
    <m/>
    <m/>
    <m/>
    <m/>
    <n v="1.1000000000000001"/>
    <m/>
    <m/>
    <m/>
    <m/>
    <m/>
    <m/>
    <m/>
    <m/>
    <m/>
    <m/>
    <m/>
    <m/>
    <m/>
    <m/>
    <m/>
    <n v="4"/>
    <m/>
    <m/>
  </r>
  <r>
    <x v="5"/>
    <x v="0"/>
    <s v="ZS-EVP"/>
    <s v="J G Erasmus"/>
    <s v="Ex 10,11"/>
    <m/>
    <m/>
    <m/>
    <m/>
    <m/>
    <m/>
    <m/>
    <m/>
    <n v="1.3"/>
    <m/>
    <m/>
    <m/>
    <m/>
    <m/>
    <m/>
    <m/>
    <m/>
    <m/>
    <m/>
    <m/>
    <m/>
    <m/>
    <m/>
    <m/>
    <n v="1"/>
    <m/>
    <m/>
  </r>
  <r>
    <x v="6"/>
    <x v="0"/>
    <s v="ZS-EVP"/>
    <s v="J G Erasmus"/>
    <s v="Ex 12,13"/>
    <m/>
    <m/>
    <m/>
    <m/>
    <m/>
    <m/>
    <m/>
    <m/>
    <n v="1.3"/>
    <m/>
    <m/>
    <m/>
    <m/>
    <m/>
    <m/>
    <m/>
    <m/>
    <m/>
    <m/>
    <m/>
    <m/>
    <m/>
    <m/>
    <m/>
    <n v="4"/>
    <m/>
    <m/>
  </r>
  <r>
    <x v="7"/>
    <x v="0"/>
    <s v="ZS-EVP"/>
    <s v="J G Erasmus"/>
    <s v="Ex 12,13"/>
    <m/>
    <m/>
    <m/>
    <m/>
    <m/>
    <m/>
    <m/>
    <m/>
    <n v="1.2"/>
    <m/>
    <m/>
    <m/>
    <m/>
    <m/>
    <m/>
    <m/>
    <m/>
    <m/>
    <m/>
    <m/>
    <m/>
    <m/>
    <m/>
    <m/>
    <n v="4"/>
    <m/>
    <m/>
  </r>
  <r>
    <x v="8"/>
    <x v="0"/>
    <s v="ZS-EVP"/>
    <s v="J G Erasmus"/>
    <s v="Ex 10,11"/>
    <m/>
    <m/>
    <m/>
    <m/>
    <m/>
    <m/>
    <m/>
    <m/>
    <n v="1.3"/>
    <m/>
    <m/>
    <m/>
    <m/>
    <m/>
    <m/>
    <m/>
    <m/>
    <m/>
    <m/>
    <m/>
    <m/>
    <m/>
    <m/>
    <m/>
    <n v="1"/>
    <m/>
    <m/>
  </r>
  <r>
    <x v="9"/>
    <x v="0"/>
    <s v="ZS-EVP"/>
    <s v="B Robbertze"/>
    <s v="10 hour dual check"/>
    <m/>
    <m/>
    <m/>
    <m/>
    <m/>
    <m/>
    <m/>
    <m/>
    <n v="1.3"/>
    <m/>
    <m/>
    <m/>
    <m/>
    <m/>
    <m/>
    <m/>
    <m/>
    <m/>
    <m/>
    <m/>
    <m/>
    <m/>
    <m/>
    <m/>
    <n v="2"/>
    <m/>
    <m/>
  </r>
  <r>
    <x v="10"/>
    <x v="0"/>
    <s v="ZS-JTO"/>
    <s v="J G Erasmus"/>
    <s v="Ex 12,13"/>
    <m/>
    <m/>
    <m/>
    <m/>
    <m/>
    <m/>
    <m/>
    <m/>
    <n v="1.3"/>
    <m/>
    <m/>
    <m/>
    <m/>
    <m/>
    <m/>
    <m/>
    <m/>
    <m/>
    <m/>
    <m/>
    <m/>
    <m/>
    <m/>
    <m/>
    <n v="5"/>
    <m/>
    <m/>
  </r>
  <r>
    <x v="11"/>
    <x v="0"/>
    <s v="ZS-JTO"/>
    <s v="J G Erasmus"/>
    <s v="Ex 12,13 E"/>
    <m/>
    <m/>
    <m/>
    <m/>
    <m/>
    <m/>
    <m/>
    <m/>
    <n v="1.1000000000000001"/>
    <m/>
    <m/>
    <m/>
    <m/>
    <m/>
    <m/>
    <m/>
    <m/>
    <m/>
    <m/>
    <m/>
    <m/>
    <m/>
    <m/>
    <m/>
    <n v="4"/>
    <m/>
    <m/>
  </r>
  <r>
    <x v="12"/>
    <x v="0"/>
    <s v="ZS-JTO"/>
    <s v="J G Erasmus"/>
    <s v="Ex 12,13E"/>
    <m/>
    <m/>
    <m/>
    <m/>
    <m/>
    <m/>
    <m/>
    <m/>
    <n v="1.1000000000000001"/>
    <m/>
    <m/>
    <m/>
    <m/>
    <m/>
    <m/>
    <m/>
    <m/>
    <m/>
    <m/>
    <m/>
    <m/>
    <m/>
    <m/>
    <m/>
    <n v="5"/>
    <m/>
    <m/>
  </r>
  <r>
    <x v="13"/>
    <x v="0"/>
    <s v="ZS-EVP"/>
    <s v="J G Erasmus"/>
    <s v="Ex 12,13"/>
    <m/>
    <m/>
    <m/>
    <m/>
    <m/>
    <m/>
    <m/>
    <m/>
    <n v="0.8"/>
    <m/>
    <m/>
    <m/>
    <m/>
    <m/>
    <m/>
    <m/>
    <m/>
    <m/>
    <m/>
    <m/>
    <m/>
    <m/>
    <m/>
    <m/>
    <n v="3"/>
    <m/>
    <m/>
  </r>
  <r>
    <x v="14"/>
    <x v="0"/>
    <s v="ZS-EVP"/>
    <s v="J G Erasmus"/>
    <s v="Ex 12,13 E"/>
    <m/>
    <m/>
    <m/>
    <m/>
    <m/>
    <m/>
    <m/>
    <m/>
    <n v="1.3"/>
    <m/>
    <m/>
    <m/>
    <m/>
    <m/>
    <m/>
    <m/>
    <m/>
    <m/>
    <m/>
    <m/>
    <m/>
    <m/>
    <m/>
    <m/>
    <n v="8"/>
    <m/>
    <m/>
  </r>
  <r>
    <x v="15"/>
    <x v="0"/>
    <s v="ZS-EVP"/>
    <s v="J G Erasmus"/>
    <s v="Ex 12,13 E"/>
    <m/>
    <m/>
    <m/>
    <m/>
    <m/>
    <m/>
    <m/>
    <m/>
    <n v="1.3"/>
    <m/>
    <m/>
    <m/>
    <m/>
    <m/>
    <m/>
    <m/>
    <m/>
    <m/>
    <m/>
    <m/>
    <m/>
    <m/>
    <m/>
    <m/>
    <n v="5"/>
    <m/>
    <m/>
  </r>
  <r>
    <x v="16"/>
    <x v="0"/>
    <s v="ZS-EVP"/>
    <s v="J G Erasmus"/>
    <s v="Ex 12,13 E"/>
    <m/>
    <m/>
    <m/>
    <m/>
    <m/>
    <m/>
    <m/>
    <m/>
    <n v="1.3"/>
    <m/>
    <m/>
    <m/>
    <m/>
    <m/>
    <m/>
    <m/>
    <m/>
    <m/>
    <m/>
    <m/>
    <m/>
    <m/>
    <m/>
    <m/>
    <n v="6"/>
    <m/>
    <m/>
  </r>
  <r>
    <x v="17"/>
    <x v="0"/>
    <s v="ZS-EVP"/>
    <s v="J G Erasmus"/>
    <s v="Ex 12,13 E"/>
    <m/>
    <m/>
    <m/>
    <m/>
    <m/>
    <m/>
    <m/>
    <m/>
    <n v="1.2"/>
    <m/>
    <m/>
    <m/>
    <m/>
    <m/>
    <m/>
    <m/>
    <m/>
    <m/>
    <m/>
    <m/>
    <m/>
    <m/>
    <m/>
    <m/>
    <n v="5"/>
    <m/>
    <m/>
  </r>
  <r>
    <x v="18"/>
    <x v="0"/>
    <s v="ZS-EVP"/>
    <s v="J G Erasmus"/>
    <s v="Ex 12,13"/>
    <m/>
    <m/>
    <m/>
    <m/>
    <m/>
    <m/>
    <m/>
    <m/>
    <n v="1.2"/>
    <m/>
    <m/>
    <m/>
    <m/>
    <m/>
    <m/>
    <m/>
    <m/>
    <m/>
    <m/>
    <m/>
    <m/>
    <m/>
    <m/>
    <m/>
    <n v="5"/>
    <m/>
    <m/>
  </r>
  <r>
    <x v="19"/>
    <x v="0"/>
    <s v="ZS-EVP"/>
    <s v="J G Erasmus"/>
    <s v="Ex 12,13 E"/>
    <m/>
    <m/>
    <m/>
    <m/>
    <m/>
    <m/>
    <m/>
    <m/>
    <n v="1.2"/>
    <m/>
    <m/>
    <m/>
    <m/>
    <m/>
    <m/>
    <m/>
    <m/>
    <m/>
    <m/>
    <m/>
    <m/>
    <m/>
    <m/>
    <m/>
    <n v="5"/>
    <m/>
    <m/>
  </r>
  <r>
    <x v="20"/>
    <x v="0"/>
    <s v="ZS-EVP"/>
    <s v="B Robbertze"/>
    <s v="20 hour dual check"/>
    <m/>
    <m/>
    <m/>
    <m/>
    <m/>
    <m/>
    <m/>
    <m/>
    <n v="1.2"/>
    <m/>
    <m/>
    <m/>
    <m/>
    <m/>
    <m/>
    <m/>
    <m/>
    <m/>
    <m/>
    <m/>
    <m/>
    <m/>
    <m/>
    <m/>
    <n v="6"/>
    <m/>
    <m/>
  </r>
  <r>
    <x v="21"/>
    <x v="0"/>
    <s v="ZS-EVP"/>
    <s v="J G Erasmus"/>
    <s v="Ex 12,13"/>
    <m/>
    <m/>
    <m/>
    <m/>
    <m/>
    <m/>
    <m/>
    <m/>
    <n v="1.3"/>
    <m/>
    <m/>
    <m/>
    <m/>
    <m/>
    <m/>
    <m/>
    <m/>
    <m/>
    <m/>
    <m/>
    <m/>
    <m/>
    <m/>
    <m/>
    <n v="6"/>
    <m/>
    <m/>
  </r>
  <r>
    <x v="22"/>
    <x v="0"/>
    <s v="ZS-EVP"/>
    <s v="J G Erasmus"/>
    <s v="Ex 12,13"/>
    <m/>
    <m/>
    <m/>
    <m/>
    <m/>
    <m/>
    <m/>
    <m/>
    <n v="1.3"/>
    <m/>
    <m/>
    <m/>
    <m/>
    <m/>
    <m/>
    <m/>
    <m/>
    <m/>
    <m/>
    <m/>
    <m/>
    <m/>
    <m/>
    <m/>
    <n v="5"/>
    <m/>
    <m/>
  </r>
  <r>
    <x v="23"/>
    <x v="0"/>
    <s v="ZS-EVP"/>
    <s v="J G Erasmus"/>
    <s v="Ex 12,13"/>
    <m/>
    <m/>
    <m/>
    <m/>
    <m/>
    <m/>
    <m/>
    <m/>
    <n v="1"/>
    <m/>
    <m/>
    <m/>
    <m/>
    <m/>
    <m/>
    <m/>
    <m/>
    <m/>
    <m/>
    <m/>
    <m/>
    <m/>
    <m/>
    <m/>
    <n v="6"/>
    <m/>
    <m/>
  </r>
  <r>
    <x v="24"/>
    <x v="0"/>
    <s v="ZS-EVP"/>
    <s v="J G Erasmus"/>
    <s v="Ex 12,13"/>
    <m/>
    <m/>
    <m/>
    <m/>
    <m/>
    <m/>
    <m/>
    <m/>
    <n v="1.2"/>
    <m/>
    <m/>
    <m/>
    <m/>
    <m/>
    <m/>
    <m/>
    <m/>
    <m/>
    <m/>
    <m/>
    <m/>
    <m/>
    <m/>
    <m/>
    <n v="5"/>
    <m/>
    <m/>
  </r>
  <r>
    <x v="25"/>
    <x v="0"/>
    <s v="ZS-EVP"/>
    <s v="J G Erasmus"/>
    <s v="Ex 12,13"/>
    <m/>
    <m/>
    <m/>
    <m/>
    <m/>
    <m/>
    <m/>
    <m/>
    <n v="1.6"/>
    <m/>
    <m/>
    <m/>
    <m/>
    <m/>
    <m/>
    <m/>
    <m/>
    <m/>
    <m/>
    <m/>
    <m/>
    <m/>
    <m/>
    <m/>
    <n v="11"/>
    <m/>
    <m/>
  </r>
  <r>
    <x v="26"/>
    <x v="0"/>
    <s v="ZS-EVP"/>
    <s v="B Robbertze"/>
    <s v="Ex 12,13 E"/>
    <m/>
    <m/>
    <m/>
    <m/>
    <m/>
    <m/>
    <m/>
    <m/>
    <n v="1"/>
    <m/>
    <m/>
    <m/>
    <m/>
    <m/>
    <m/>
    <m/>
    <m/>
    <m/>
    <m/>
    <m/>
    <m/>
    <m/>
    <m/>
    <m/>
    <n v="5"/>
    <m/>
    <m/>
  </r>
  <r>
    <x v="26"/>
    <x v="0"/>
    <s v="ZS-EVP"/>
    <s v="Self"/>
    <s v="EX 14"/>
    <m/>
    <m/>
    <m/>
    <m/>
    <m/>
    <m/>
    <m/>
    <m/>
    <m/>
    <n v="0.5"/>
    <m/>
    <m/>
    <m/>
    <m/>
    <m/>
    <m/>
    <m/>
    <m/>
    <m/>
    <m/>
    <m/>
    <m/>
    <m/>
    <m/>
    <n v="1"/>
    <m/>
    <m/>
  </r>
  <r>
    <x v="27"/>
    <x v="0"/>
    <s v="ZS-EVP"/>
    <s v="J G Erasmus"/>
    <s v="Ex 12,13"/>
    <m/>
    <m/>
    <m/>
    <m/>
    <m/>
    <m/>
    <m/>
    <m/>
    <n v="0.9"/>
    <m/>
    <m/>
    <m/>
    <m/>
    <m/>
    <m/>
    <m/>
    <m/>
    <m/>
    <m/>
    <m/>
    <m/>
    <m/>
    <m/>
    <m/>
    <n v="4"/>
    <m/>
    <m/>
  </r>
  <r>
    <x v="28"/>
    <x v="0"/>
    <s v="ZS-EVP"/>
    <s v="J G Erasmus"/>
    <s v="Ex 12,13 E"/>
    <m/>
    <m/>
    <m/>
    <m/>
    <m/>
    <m/>
    <m/>
    <m/>
    <n v="0.6"/>
    <m/>
    <m/>
    <m/>
    <m/>
    <m/>
    <m/>
    <m/>
    <m/>
    <m/>
    <m/>
    <m/>
    <m/>
    <m/>
    <m/>
    <m/>
    <n v="3"/>
    <m/>
    <m/>
  </r>
  <r>
    <x v="28"/>
    <x v="0"/>
    <s v="ZS-EVP"/>
    <s v="Self"/>
    <s v="Ex 12,13"/>
    <m/>
    <m/>
    <m/>
    <m/>
    <m/>
    <m/>
    <m/>
    <m/>
    <m/>
    <n v="1"/>
    <m/>
    <m/>
    <m/>
    <m/>
    <m/>
    <m/>
    <m/>
    <m/>
    <m/>
    <m/>
    <m/>
    <m/>
    <m/>
    <m/>
    <n v="4"/>
    <m/>
    <m/>
  </r>
  <r>
    <x v="29"/>
    <x v="0"/>
    <s v="ZS-EVP"/>
    <s v="J G Erasmus"/>
    <s v="Ex 12,13 E"/>
    <m/>
    <m/>
    <m/>
    <m/>
    <m/>
    <m/>
    <m/>
    <m/>
    <n v="0.4"/>
    <m/>
    <m/>
    <m/>
    <m/>
    <m/>
    <m/>
    <m/>
    <m/>
    <m/>
    <m/>
    <m/>
    <m/>
    <m/>
    <m/>
    <m/>
    <n v="3"/>
    <m/>
    <m/>
  </r>
  <r>
    <x v="29"/>
    <x v="0"/>
    <s v="ZS-EVP"/>
    <s v="Self"/>
    <s v="EX 14"/>
    <m/>
    <m/>
    <m/>
    <m/>
    <m/>
    <m/>
    <m/>
    <m/>
    <m/>
    <n v="1.2"/>
    <m/>
    <m/>
    <m/>
    <m/>
    <m/>
    <m/>
    <m/>
    <m/>
    <m/>
    <m/>
    <m/>
    <m/>
    <m/>
    <m/>
    <n v="6"/>
    <m/>
    <m/>
  </r>
  <r>
    <x v="30"/>
    <x v="0"/>
    <s v="ZS-EVP"/>
    <s v="J G Erasmus"/>
    <s v="Ex 12,13 E"/>
    <m/>
    <m/>
    <m/>
    <m/>
    <m/>
    <m/>
    <m/>
    <m/>
    <n v="1"/>
    <m/>
    <m/>
    <m/>
    <m/>
    <m/>
    <m/>
    <m/>
    <m/>
    <m/>
    <m/>
    <m/>
    <m/>
    <m/>
    <m/>
    <m/>
    <n v="4"/>
    <m/>
    <m/>
  </r>
  <r>
    <x v="31"/>
    <x v="0"/>
    <s v="ZS-EVP"/>
    <s v="J G Erasmus"/>
    <s v="Ex 10,15,16"/>
    <m/>
    <m/>
    <m/>
    <m/>
    <m/>
    <m/>
    <m/>
    <m/>
    <n v="1"/>
    <m/>
    <m/>
    <m/>
    <m/>
    <m/>
    <m/>
    <m/>
    <m/>
    <m/>
    <m/>
    <m/>
    <m/>
    <m/>
    <m/>
    <m/>
    <n v="1"/>
    <m/>
    <m/>
  </r>
  <r>
    <x v="32"/>
    <x v="0"/>
    <s v="ZS-EVP"/>
    <s v="Self"/>
    <s v="Ex 12,13"/>
    <m/>
    <m/>
    <m/>
    <m/>
    <m/>
    <m/>
    <m/>
    <m/>
    <m/>
    <n v="1.2"/>
    <m/>
    <m/>
    <m/>
    <m/>
    <m/>
    <m/>
    <m/>
    <m/>
    <m/>
    <m/>
    <m/>
    <m/>
    <m/>
    <m/>
    <n v="4"/>
    <m/>
    <m/>
  </r>
  <r>
    <x v="33"/>
    <x v="0"/>
    <s v="ZS-JTO"/>
    <s v="JG Erasmus "/>
    <s v="Ex 10 15 16 17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34"/>
    <x v="0"/>
    <s v="ZS-JTO"/>
    <s v="JG Erasmus "/>
    <s v="Ex 10 15 16 17"/>
    <m/>
    <m/>
    <m/>
    <m/>
    <m/>
    <m/>
    <m/>
    <m/>
    <n v="1.2"/>
    <m/>
    <m/>
    <m/>
    <m/>
    <m/>
    <m/>
    <m/>
    <m/>
    <m/>
    <m/>
    <m/>
    <m/>
    <m/>
    <m/>
    <m/>
    <n v="1"/>
    <m/>
    <m/>
  </r>
  <r>
    <x v="34"/>
    <x v="0"/>
    <s v="ZS-JTO"/>
    <s v="Self"/>
    <s v="Ex 12 13 "/>
    <m/>
    <m/>
    <m/>
    <m/>
    <m/>
    <m/>
    <m/>
    <m/>
    <m/>
    <n v="1.1000000000000001"/>
    <m/>
    <m/>
    <m/>
    <m/>
    <m/>
    <m/>
    <m/>
    <m/>
    <m/>
    <m/>
    <m/>
    <m/>
    <m/>
    <m/>
    <n v="4"/>
    <m/>
    <m/>
  </r>
  <r>
    <x v="35"/>
    <x v="0"/>
    <s v="ZS-EVP"/>
    <s v="JG Erasmus "/>
    <s v="Ex 10,15,16,17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36"/>
    <x v="0"/>
    <s v="ZS-EVP"/>
    <s v="H Smit"/>
    <s v="GF check"/>
    <m/>
    <m/>
    <m/>
    <m/>
    <m/>
    <m/>
    <m/>
    <m/>
    <n v="1.3"/>
    <m/>
    <m/>
    <m/>
    <m/>
    <m/>
    <m/>
    <m/>
    <m/>
    <m/>
    <m/>
    <m/>
    <m/>
    <m/>
    <m/>
    <m/>
    <n v="1"/>
    <m/>
    <m/>
  </r>
  <r>
    <x v="37"/>
    <x v="0"/>
    <s v="ZS-EVP"/>
    <s v="Self"/>
    <s v="Ex 10 15 16 17"/>
    <m/>
    <m/>
    <m/>
    <m/>
    <m/>
    <m/>
    <m/>
    <m/>
    <m/>
    <n v="1.3"/>
    <m/>
    <m/>
    <m/>
    <m/>
    <m/>
    <m/>
    <m/>
    <m/>
    <m/>
    <m/>
    <m/>
    <m/>
    <m/>
    <m/>
    <n v="1"/>
    <m/>
    <m/>
  </r>
  <r>
    <x v="38"/>
    <x v="0"/>
    <s v="ZS-EVP"/>
    <s v="Self"/>
    <s v="Ex 10 15 16 17 "/>
    <m/>
    <m/>
    <m/>
    <m/>
    <m/>
    <m/>
    <m/>
    <m/>
    <m/>
    <n v="1.3"/>
    <m/>
    <m/>
    <m/>
    <m/>
    <m/>
    <m/>
    <m/>
    <m/>
    <m/>
    <m/>
    <m/>
    <m/>
    <m/>
    <m/>
    <n v="1"/>
    <m/>
    <m/>
  </r>
  <r>
    <x v="38"/>
    <x v="0"/>
    <s v="ZS-JTO"/>
    <s v="Self"/>
    <s v="Ex 10,15,16,17"/>
    <m/>
    <m/>
    <m/>
    <m/>
    <m/>
    <m/>
    <m/>
    <m/>
    <m/>
    <n v="1.2"/>
    <m/>
    <m/>
    <m/>
    <m/>
    <m/>
    <m/>
    <m/>
    <m/>
    <m/>
    <m/>
    <m/>
    <m/>
    <m/>
    <m/>
    <n v="1"/>
    <m/>
    <m/>
  </r>
  <r>
    <x v="39"/>
    <x v="0"/>
    <s v="ZS-JTO "/>
    <s v="JG Erasmus "/>
    <s v="Ex 10,15,16,17"/>
    <m/>
    <m/>
    <m/>
    <m/>
    <m/>
    <m/>
    <m/>
    <m/>
    <n v="1.1000000000000001"/>
    <m/>
    <m/>
    <m/>
    <m/>
    <m/>
    <m/>
    <m/>
    <m/>
    <m/>
    <m/>
    <m/>
    <m/>
    <m/>
    <m/>
    <m/>
    <n v="1"/>
    <m/>
    <m/>
  </r>
  <r>
    <x v="40"/>
    <x v="0"/>
    <s v="ZS-EVP"/>
    <s v="Self"/>
    <s v="Ex 10,15,16"/>
    <m/>
    <m/>
    <m/>
    <m/>
    <m/>
    <m/>
    <m/>
    <m/>
    <m/>
    <n v="1.3"/>
    <m/>
    <m/>
    <m/>
    <m/>
    <m/>
    <m/>
    <m/>
    <m/>
    <m/>
    <m/>
    <m/>
    <m/>
    <m/>
    <m/>
    <n v="1"/>
    <m/>
    <m/>
  </r>
  <r>
    <x v="41"/>
    <x v="0"/>
    <s v="ZS-EVP"/>
    <s v="JG Erasmus "/>
    <s v="FAWB FAMB FAGL FAWB"/>
    <m/>
    <m/>
    <m/>
    <m/>
    <m/>
    <m/>
    <m/>
    <m/>
    <n v="2.9"/>
    <m/>
    <m/>
    <m/>
    <m/>
    <m/>
    <m/>
    <m/>
    <m/>
    <m/>
    <m/>
    <m/>
    <m/>
    <m/>
    <m/>
    <m/>
    <n v="4"/>
    <m/>
    <m/>
  </r>
  <r>
    <x v="42"/>
    <x v="0"/>
    <s v="ZS-EVP"/>
    <s v="JG Erasmus "/>
    <s v="FAWB FAPN FANY FAWB"/>
    <m/>
    <m/>
    <m/>
    <m/>
    <m/>
    <m/>
    <m/>
    <m/>
    <n v="3.3"/>
    <m/>
    <m/>
    <m/>
    <m/>
    <m/>
    <m/>
    <m/>
    <m/>
    <m/>
    <m/>
    <m/>
    <m/>
    <m/>
    <m/>
    <m/>
    <n v="4"/>
    <m/>
    <m/>
  </r>
  <r>
    <x v="43"/>
    <x v="0"/>
    <s v="ZS-EVP"/>
    <s v="Self"/>
    <s v="FAWB FAGR FANY FAWB"/>
    <m/>
    <m/>
    <m/>
    <m/>
    <m/>
    <m/>
    <m/>
    <m/>
    <m/>
    <n v="3"/>
    <m/>
    <m/>
    <m/>
    <m/>
    <m/>
    <m/>
    <m/>
    <m/>
    <m/>
    <m/>
    <m/>
    <m/>
    <m/>
    <m/>
    <n v="2"/>
    <m/>
    <m/>
  </r>
  <r>
    <x v="44"/>
    <x v="0"/>
    <s v="ZS-EVP"/>
    <s v="Self"/>
    <s v="FAWB FATI FAPN FAWB "/>
    <m/>
    <m/>
    <m/>
    <m/>
    <m/>
    <m/>
    <m/>
    <m/>
    <m/>
    <n v="2.8"/>
    <m/>
    <m/>
    <m/>
    <m/>
    <m/>
    <m/>
    <m/>
    <m/>
    <m/>
    <m/>
    <m/>
    <m/>
    <m/>
    <m/>
    <n v="2"/>
    <m/>
    <m/>
  </r>
  <r>
    <x v="45"/>
    <x v="1"/>
    <s v="ZP-018"/>
    <s v="JG Erasmus "/>
    <s v="Ex 19"/>
    <s v="MEV,WB"/>
    <m/>
    <m/>
    <n v="3"/>
    <m/>
    <m/>
    <m/>
    <n v="3"/>
    <m/>
    <m/>
    <m/>
    <m/>
    <m/>
    <m/>
    <m/>
    <m/>
    <m/>
    <m/>
    <m/>
    <m/>
    <m/>
    <m/>
    <m/>
    <m/>
    <m/>
    <m/>
    <m/>
  </r>
  <r>
    <x v="46"/>
    <x v="1"/>
    <s v="ZP-018"/>
    <s v="JG Erasmus "/>
    <s v="Ex 19"/>
    <s v="MEV,WB"/>
    <m/>
    <m/>
    <n v="2"/>
    <m/>
    <m/>
    <m/>
    <n v="2"/>
    <m/>
    <m/>
    <m/>
    <m/>
    <m/>
    <m/>
    <m/>
    <m/>
    <m/>
    <m/>
    <m/>
    <m/>
    <m/>
    <m/>
    <m/>
    <m/>
    <m/>
    <m/>
    <m/>
  </r>
  <r>
    <x v="47"/>
    <x v="0"/>
    <s v="ZS-EVP"/>
    <s v="W Ossthuizen"/>
    <s v="Initial PPL Test"/>
    <m/>
    <m/>
    <m/>
    <m/>
    <m/>
    <m/>
    <m/>
    <m/>
    <n v="3.1"/>
    <m/>
    <m/>
    <m/>
    <m/>
    <m/>
    <m/>
    <m/>
    <m/>
    <m/>
    <m/>
    <m/>
    <m/>
    <m/>
    <m/>
    <m/>
    <n v="3"/>
    <m/>
    <m/>
  </r>
  <r>
    <x v="48"/>
    <x v="2"/>
    <s v="ZS-EGW"/>
    <s v="B Monthè"/>
    <s v="Familiarization "/>
    <m/>
    <m/>
    <m/>
    <m/>
    <m/>
    <m/>
    <m/>
    <m/>
    <n v="1.1000000000000001"/>
    <m/>
    <m/>
    <m/>
    <m/>
    <m/>
    <m/>
    <m/>
    <m/>
    <m/>
    <m/>
    <m/>
    <m/>
    <m/>
    <m/>
    <m/>
    <n v="3"/>
    <m/>
    <m/>
  </r>
  <r>
    <x v="49"/>
    <x v="2"/>
    <s v="ZS-EGW"/>
    <s v="B Monthè"/>
    <s v="Familiarization "/>
    <m/>
    <m/>
    <m/>
    <m/>
    <m/>
    <m/>
    <m/>
    <m/>
    <n v="1.1000000000000001"/>
    <m/>
    <m/>
    <m/>
    <m/>
    <m/>
    <m/>
    <m/>
    <m/>
    <m/>
    <m/>
    <m/>
    <m/>
    <m/>
    <m/>
    <m/>
    <n v="7"/>
    <m/>
    <m/>
  </r>
  <r>
    <x v="50"/>
    <x v="2"/>
    <s v="ZS-EGW"/>
    <s v="B Monthè"/>
    <s v="Familiarization "/>
    <m/>
    <m/>
    <m/>
    <m/>
    <m/>
    <m/>
    <m/>
    <m/>
    <n v="1.3"/>
    <m/>
    <m/>
    <m/>
    <m/>
    <m/>
    <m/>
    <m/>
    <m/>
    <m/>
    <m/>
    <m/>
    <m/>
    <m/>
    <m/>
    <m/>
    <n v="9"/>
    <m/>
    <m/>
  </r>
  <r>
    <x v="51"/>
    <x v="2"/>
    <s v="ZS-EGW"/>
    <s v="Self"/>
    <s v="Ex 10,11"/>
    <m/>
    <m/>
    <m/>
    <m/>
    <m/>
    <m/>
    <m/>
    <m/>
    <m/>
    <n v="0.6"/>
    <m/>
    <m/>
    <m/>
    <m/>
    <m/>
    <m/>
    <m/>
    <m/>
    <m/>
    <m/>
    <m/>
    <m/>
    <m/>
    <m/>
    <n v="2"/>
    <m/>
    <m/>
  </r>
  <r>
    <x v="52"/>
    <x v="3"/>
    <s v="ZS-PMH"/>
    <s v="D Terblanch"/>
    <s v="Familiarization "/>
    <m/>
    <m/>
    <m/>
    <m/>
    <m/>
    <m/>
    <m/>
    <m/>
    <n v="1"/>
    <m/>
    <m/>
    <m/>
    <m/>
    <m/>
    <m/>
    <m/>
    <m/>
    <m/>
    <m/>
    <m/>
    <m/>
    <m/>
    <m/>
    <m/>
    <n v="7"/>
    <m/>
    <m/>
  </r>
  <r>
    <x v="53"/>
    <x v="3"/>
    <s v="ZS-PMH"/>
    <s v="Self"/>
    <s v="Ex 10, 15, 16, 17 "/>
    <m/>
    <m/>
    <m/>
    <m/>
    <m/>
    <m/>
    <m/>
    <m/>
    <m/>
    <n v="1"/>
    <m/>
    <m/>
    <m/>
    <m/>
    <m/>
    <m/>
    <m/>
    <m/>
    <m/>
    <m/>
    <m/>
    <m/>
    <m/>
    <m/>
    <n v="1"/>
    <m/>
    <m/>
  </r>
  <r>
    <x v="54"/>
    <x v="4"/>
    <s v="ZS-NTO"/>
    <s v="P. Barnardo"/>
    <s v="Ex 19"/>
    <m/>
    <m/>
    <n v="0.8"/>
    <m/>
    <m/>
    <m/>
    <m/>
    <m/>
    <m/>
    <m/>
    <m/>
    <m/>
    <n v="1"/>
    <m/>
    <m/>
    <m/>
    <m/>
    <m/>
    <m/>
    <m/>
    <m/>
    <m/>
    <m/>
    <m/>
    <m/>
    <n v="1"/>
    <m/>
  </r>
  <r>
    <x v="55"/>
    <x v="5"/>
    <s v="ZS-MTM"/>
    <s v="J. LE ROUX"/>
    <s v="FAWB FAMN FAWB"/>
    <m/>
    <m/>
    <m/>
    <m/>
    <m/>
    <m/>
    <m/>
    <m/>
    <n v="1.5"/>
    <m/>
    <m/>
    <m/>
    <m/>
    <m/>
    <m/>
    <m/>
    <m/>
    <m/>
    <m/>
    <m/>
    <m/>
    <m/>
    <m/>
    <m/>
    <n v="1"/>
    <m/>
    <m/>
  </r>
  <r>
    <x v="56"/>
    <x v="4"/>
    <s v="ZS- NTO"/>
    <s v="P. Barnardo"/>
    <s v="Ex 19"/>
    <m/>
    <m/>
    <n v="0.9"/>
    <m/>
    <m/>
    <m/>
    <m/>
    <m/>
    <m/>
    <m/>
    <m/>
    <m/>
    <n v="1.2"/>
    <m/>
    <m/>
    <m/>
    <m/>
    <m/>
    <m/>
    <m/>
    <m/>
    <m/>
    <m/>
    <m/>
    <m/>
    <n v="1"/>
    <m/>
  </r>
  <r>
    <x v="57"/>
    <x v="4"/>
    <s v="ZS-NTO"/>
    <s v="P Banardo"/>
    <s v="Ex 19"/>
    <s v="LIV, WB "/>
    <m/>
    <n v="1.3"/>
    <m/>
    <m/>
    <m/>
    <m/>
    <m/>
    <m/>
    <m/>
    <m/>
    <m/>
    <n v="1.5"/>
    <m/>
    <m/>
    <m/>
    <m/>
    <m/>
    <m/>
    <m/>
    <m/>
    <m/>
    <m/>
    <m/>
    <m/>
    <n v="1"/>
    <m/>
  </r>
  <r>
    <x v="58"/>
    <x v="4"/>
    <s v="ZS-PMW"/>
    <s v="P Banardo"/>
    <s v="Ex 19"/>
    <s v="DRV"/>
    <m/>
    <n v="0.9"/>
    <m/>
    <m/>
    <m/>
    <m/>
    <m/>
    <m/>
    <m/>
    <m/>
    <m/>
    <n v="1.1000000000000001"/>
    <m/>
    <m/>
    <m/>
    <m/>
    <m/>
    <m/>
    <m/>
    <m/>
    <m/>
    <m/>
    <m/>
    <m/>
    <n v="1"/>
    <m/>
  </r>
  <r>
    <x v="59"/>
    <x v="4"/>
    <s v="ZS-PMW"/>
    <s v="P Barnardo"/>
    <s v="Ex 19 , 12,13 E"/>
    <s v="DRV"/>
    <m/>
    <n v="0.8"/>
    <m/>
    <m/>
    <m/>
    <m/>
    <m/>
    <m/>
    <m/>
    <m/>
    <m/>
    <n v="1.7"/>
    <m/>
    <m/>
    <m/>
    <m/>
    <m/>
    <m/>
    <m/>
    <m/>
    <m/>
    <m/>
    <m/>
    <m/>
    <n v="5"/>
    <m/>
  </r>
  <r>
    <x v="60"/>
    <x v="4"/>
    <s v="ZS PMW"/>
    <s v="P Barnardo"/>
    <s v="FAWB FAPS FAVV FAWB"/>
    <s v="LIV GAV"/>
    <m/>
    <n v="0.4"/>
    <m/>
    <m/>
    <m/>
    <m/>
    <m/>
    <m/>
    <m/>
    <m/>
    <m/>
    <n v="2.9"/>
    <m/>
    <m/>
    <m/>
    <m/>
    <m/>
    <m/>
    <m/>
    <m/>
    <m/>
    <m/>
    <m/>
    <m/>
    <n v="2"/>
    <m/>
  </r>
  <r>
    <x v="61"/>
    <x v="4"/>
    <s v="ZS-NTO"/>
    <s v="M Breedt"/>
    <s v="Skills test Night rating "/>
    <s v="DPV"/>
    <m/>
    <n v="0.8"/>
    <m/>
    <m/>
    <m/>
    <m/>
    <m/>
    <m/>
    <m/>
    <m/>
    <m/>
    <n v="1.9"/>
    <m/>
    <m/>
    <m/>
    <m/>
    <m/>
    <m/>
    <m/>
    <m/>
    <m/>
    <m/>
    <m/>
    <m/>
    <n v="3"/>
    <m/>
  </r>
  <r>
    <x v="62"/>
    <x v="4"/>
    <s v="ZS-PMW"/>
    <s v="Self"/>
    <s v="FAWB FAWB"/>
    <m/>
    <m/>
    <m/>
    <m/>
    <m/>
    <m/>
    <m/>
    <m/>
    <m/>
    <n v="1.2"/>
    <m/>
    <m/>
    <m/>
    <m/>
    <m/>
    <m/>
    <m/>
    <m/>
    <m/>
    <m/>
    <m/>
    <m/>
    <m/>
    <m/>
    <n v="1"/>
    <m/>
    <m/>
  </r>
  <r>
    <x v="63"/>
    <x v="4"/>
    <s v="ZS -NTO"/>
    <s v="J. LE ROUX "/>
    <s v="Ex 9 10,11,12,13,16,17"/>
    <m/>
    <m/>
    <m/>
    <m/>
    <m/>
    <m/>
    <m/>
    <m/>
    <n v="1.2"/>
    <m/>
    <m/>
    <m/>
    <m/>
    <m/>
    <m/>
    <m/>
    <m/>
    <m/>
    <m/>
    <m/>
    <m/>
    <m/>
    <m/>
    <m/>
    <n v="1"/>
    <m/>
    <m/>
  </r>
  <r>
    <x v="64"/>
    <x v="4"/>
    <s v="ZS-NTO"/>
    <s v="M-BREEDT"/>
    <s v="PPL RENEWAL"/>
    <m/>
    <m/>
    <m/>
    <m/>
    <m/>
    <m/>
    <m/>
    <m/>
    <n v="1.9"/>
    <m/>
    <m/>
    <m/>
    <m/>
    <m/>
    <m/>
    <m/>
    <m/>
    <m/>
    <m/>
    <m/>
    <m/>
    <m/>
    <m/>
    <m/>
    <n v="4"/>
    <m/>
    <m/>
  </r>
  <r>
    <x v="65"/>
    <x v="4"/>
    <s v="ZS-PMW"/>
    <s v="Self"/>
    <s v="FAWB FANS"/>
    <m/>
    <m/>
    <m/>
    <m/>
    <m/>
    <m/>
    <m/>
    <m/>
    <m/>
    <n v="2.1"/>
    <m/>
    <m/>
    <m/>
    <m/>
    <m/>
    <m/>
    <m/>
    <m/>
    <m/>
    <m/>
    <m/>
    <m/>
    <m/>
    <m/>
    <n v="1"/>
    <m/>
    <m/>
  </r>
  <r>
    <x v="66"/>
    <x v="4"/>
    <s v="ZS-PMW"/>
    <s v="Self"/>
    <s v="FANS FAWB"/>
    <m/>
    <m/>
    <m/>
    <m/>
    <m/>
    <m/>
    <m/>
    <m/>
    <m/>
    <n v="2.2000000000000002"/>
    <m/>
    <m/>
    <m/>
    <m/>
    <m/>
    <m/>
    <m/>
    <m/>
    <m/>
    <m/>
    <m/>
    <m/>
    <m/>
    <m/>
    <n v="1"/>
    <m/>
    <m/>
  </r>
  <r>
    <x v="67"/>
    <x v="4"/>
    <s v="ZS-NTO"/>
    <s v="Self"/>
    <s v="FAWB FAWB"/>
    <m/>
    <m/>
    <m/>
    <m/>
    <m/>
    <m/>
    <m/>
    <m/>
    <m/>
    <m/>
    <m/>
    <m/>
    <m/>
    <n v="1"/>
    <m/>
    <m/>
    <m/>
    <m/>
    <m/>
    <m/>
    <m/>
    <m/>
    <m/>
    <m/>
    <m/>
    <n v="1"/>
    <m/>
  </r>
  <r>
    <x v="68"/>
    <x v="4"/>
    <s v="ZS-PMW"/>
    <s v="P Barnardo"/>
    <s v="FAWB FAWB"/>
    <m/>
    <m/>
    <m/>
    <m/>
    <m/>
    <m/>
    <m/>
    <m/>
    <m/>
    <m/>
    <m/>
    <m/>
    <n v="0.9"/>
    <m/>
    <m/>
    <m/>
    <m/>
    <m/>
    <m/>
    <m/>
    <m/>
    <m/>
    <m/>
    <m/>
    <m/>
    <n v="3"/>
    <m/>
  </r>
  <r>
    <x v="69"/>
    <x v="4"/>
    <s v="ZS-PMW"/>
    <s v="Self"/>
    <s v="FAWB FAWB"/>
    <m/>
    <m/>
    <m/>
    <m/>
    <m/>
    <m/>
    <m/>
    <m/>
    <m/>
    <n v="1.4"/>
    <m/>
    <m/>
    <m/>
    <m/>
    <m/>
    <m/>
    <m/>
    <m/>
    <m/>
    <m/>
    <m/>
    <m/>
    <m/>
    <m/>
    <n v="3"/>
    <m/>
    <m/>
  </r>
  <r>
    <x v="70"/>
    <x v="4"/>
    <s v="ZS-PMW"/>
    <s v="Self"/>
    <s v="FAWB FAPN FAWB "/>
    <m/>
    <m/>
    <m/>
    <m/>
    <m/>
    <m/>
    <m/>
    <m/>
    <m/>
    <n v="2.5"/>
    <m/>
    <m/>
    <m/>
    <m/>
    <m/>
    <m/>
    <m/>
    <m/>
    <m/>
    <m/>
    <m/>
    <m/>
    <m/>
    <m/>
    <n v="2"/>
    <m/>
    <m/>
  </r>
  <r>
    <x v="71"/>
    <x v="4"/>
    <s v="ZS-PMW"/>
    <s v="Self"/>
    <s v="FAWB FAWB"/>
    <m/>
    <m/>
    <m/>
    <m/>
    <m/>
    <m/>
    <m/>
    <m/>
    <m/>
    <n v="0.9"/>
    <m/>
    <m/>
    <m/>
    <m/>
    <m/>
    <m/>
    <m/>
    <m/>
    <m/>
    <m/>
    <m/>
    <m/>
    <m/>
    <m/>
    <n v="3"/>
    <m/>
    <m/>
  </r>
  <r>
    <x v="72"/>
    <x v="4"/>
    <s v="ZS-PMW"/>
    <s v="Self"/>
    <s v="FAWB FAWB"/>
    <m/>
    <m/>
    <m/>
    <m/>
    <m/>
    <m/>
    <m/>
    <m/>
    <m/>
    <n v="1"/>
    <m/>
    <m/>
    <m/>
    <m/>
    <m/>
    <m/>
    <m/>
    <m/>
    <m/>
    <m/>
    <m/>
    <m/>
    <m/>
    <m/>
    <n v="1"/>
    <m/>
    <m/>
  </r>
  <r>
    <x v="73"/>
    <x v="4"/>
    <s v="ZS-PMW"/>
    <s v="Self"/>
    <s v="FAWB FAWB"/>
    <m/>
    <m/>
    <m/>
    <m/>
    <m/>
    <m/>
    <m/>
    <m/>
    <m/>
    <n v="0.9"/>
    <m/>
    <m/>
    <m/>
    <m/>
    <m/>
    <m/>
    <m/>
    <m/>
    <m/>
    <m/>
    <m/>
    <m/>
    <m/>
    <m/>
    <n v="1"/>
    <m/>
    <m/>
  </r>
  <r>
    <x v="74"/>
    <x v="4"/>
    <s v="ZS-PMW"/>
    <s v="Self"/>
    <s v="FAWB FANS"/>
    <m/>
    <m/>
    <m/>
    <m/>
    <m/>
    <m/>
    <m/>
    <m/>
    <m/>
    <n v="2.2000000000000002"/>
    <m/>
    <m/>
    <m/>
    <m/>
    <m/>
    <m/>
    <m/>
    <m/>
    <m/>
    <m/>
    <m/>
    <m/>
    <m/>
    <m/>
    <n v="1"/>
    <m/>
    <s v="Downdraught "/>
  </r>
  <r>
    <x v="74"/>
    <x v="4"/>
    <s v="ZS-PMW"/>
    <s v="Self"/>
    <s v="FANS FAWB"/>
    <m/>
    <m/>
    <m/>
    <m/>
    <m/>
    <m/>
    <m/>
    <m/>
    <m/>
    <n v="1.9"/>
    <m/>
    <m/>
    <m/>
    <m/>
    <m/>
    <m/>
    <m/>
    <m/>
    <m/>
    <m/>
    <m/>
    <m/>
    <m/>
    <m/>
    <n v="1"/>
    <m/>
    <m/>
  </r>
  <r>
    <x v="74"/>
    <x v="4"/>
    <s v="ZS-PMW"/>
    <s v="Self"/>
    <s v="FAWB FAGM"/>
    <m/>
    <m/>
    <m/>
    <m/>
    <m/>
    <m/>
    <m/>
    <m/>
    <m/>
    <n v="0.9"/>
    <m/>
    <m/>
    <m/>
    <m/>
    <m/>
    <m/>
    <m/>
    <m/>
    <m/>
    <m/>
    <m/>
    <m/>
    <m/>
    <m/>
    <n v="1"/>
    <m/>
    <m/>
  </r>
  <r>
    <x v="75"/>
    <x v="4"/>
    <s v="ZS-OET"/>
    <s v="Self"/>
    <s v="FAWB FAWB "/>
    <m/>
    <m/>
    <m/>
    <m/>
    <m/>
    <m/>
    <m/>
    <m/>
    <m/>
    <n v="0.7"/>
    <m/>
    <m/>
    <m/>
    <m/>
    <m/>
    <m/>
    <m/>
    <m/>
    <m/>
    <m/>
    <m/>
    <m/>
    <m/>
    <m/>
    <n v="1"/>
    <m/>
    <s v="Thomas Into "/>
  </r>
  <r>
    <x v="76"/>
    <x v="4"/>
    <s v="ZS-OET"/>
    <s v="Self"/>
    <s v="FAWB FAWB "/>
    <m/>
    <m/>
    <m/>
    <m/>
    <m/>
    <m/>
    <m/>
    <m/>
    <m/>
    <n v="0.7"/>
    <m/>
    <m/>
    <m/>
    <m/>
    <m/>
    <m/>
    <m/>
    <m/>
    <m/>
    <m/>
    <m/>
    <m/>
    <m/>
    <m/>
    <n v="1"/>
    <m/>
    <s v="Door off flight "/>
  </r>
  <r>
    <x v="77"/>
    <x v="6"/>
    <s v="ZS-FDW"/>
    <s v="Self"/>
    <s v="FAWB FAWB "/>
    <m/>
    <m/>
    <m/>
    <m/>
    <m/>
    <m/>
    <m/>
    <m/>
    <m/>
    <n v="1.2"/>
    <m/>
    <m/>
    <m/>
    <m/>
    <m/>
    <m/>
    <m/>
    <m/>
    <m/>
    <m/>
    <m/>
    <m/>
    <m/>
    <m/>
    <n v="3"/>
    <m/>
    <m/>
  </r>
  <r>
    <x v="78"/>
    <x v="4"/>
    <s v="ZS-OHN"/>
    <s v="M BREEDT "/>
    <s v="PPL RENEWAL "/>
    <m/>
    <m/>
    <m/>
    <m/>
    <m/>
    <m/>
    <m/>
    <m/>
    <n v="1.5"/>
    <m/>
    <m/>
    <m/>
    <m/>
    <m/>
    <m/>
    <m/>
    <m/>
    <m/>
    <m/>
    <m/>
    <m/>
    <m/>
    <m/>
    <m/>
    <n v="3"/>
    <m/>
    <m/>
  </r>
  <r>
    <x v="79"/>
    <x v="6"/>
    <s v="ZS-FDW"/>
    <s v="Self "/>
    <s v="FAWB FAWB "/>
    <m/>
    <m/>
    <m/>
    <m/>
    <m/>
    <m/>
    <m/>
    <m/>
    <m/>
    <n v="0.4"/>
    <m/>
    <m/>
    <m/>
    <m/>
    <m/>
    <m/>
    <m/>
    <m/>
    <m/>
    <m/>
    <m/>
    <m/>
    <m/>
    <m/>
    <n v="1"/>
    <m/>
    <s v="Kevin Intro"/>
  </r>
  <r>
    <x v="80"/>
    <x v="4"/>
    <s v="ZS-JIM"/>
    <s v="Self "/>
    <s v="FAWB FAWB "/>
    <m/>
    <m/>
    <m/>
    <m/>
    <m/>
    <m/>
    <m/>
    <m/>
    <m/>
    <n v="1.3"/>
    <m/>
    <m/>
    <m/>
    <m/>
    <m/>
    <m/>
    <m/>
    <m/>
    <m/>
    <m/>
    <m/>
    <m/>
    <m/>
    <m/>
    <n v="1"/>
    <m/>
    <s v="Rob Test Flight"/>
  </r>
  <r>
    <x v="81"/>
    <x v="4"/>
    <s v="ZS-OHN"/>
    <s v="Self"/>
    <s v="FAWB FAWB "/>
    <m/>
    <m/>
    <m/>
    <m/>
    <m/>
    <m/>
    <m/>
    <m/>
    <m/>
    <n v="0.8"/>
    <m/>
    <m/>
    <m/>
    <m/>
    <m/>
    <m/>
    <m/>
    <m/>
    <m/>
    <m/>
    <m/>
    <m/>
    <m/>
    <m/>
    <n v="3"/>
    <m/>
    <m/>
  </r>
  <r>
    <x v="82"/>
    <x v="7"/>
    <s v="ZS-ESI"/>
    <s v="R. Gorringe"/>
    <s v="Convex"/>
    <m/>
    <m/>
    <m/>
    <m/>
    <m/>
    <m/>
    <m/>
    <m/>
    <n v="1.1000000000000001"/>
    <m/>
    <m/>
    <m/>
    <m/>
    <m/>
    <m/>
    <m/>
    <m/>
    <m/>
    <m/>
    <m/>
    <m/>
    <m/>
    <m/>
    <m/>
    <n v="5"/>
    <m/>
    <m/>
  </r>
  <r>
    <x v="83"/>
    <x v="7"/>
    <s v="ZS-ESI"/>
    <s v="R. Gorringe"/>
    <s v="Convex"/>
    <m/>
    <m/>
    <m/>
    <m/>
    <m/>
    <m/>
    <m/>
    <m/>
    <n v="0.9"/>
    <m/>
    <m/>
    <m/>
    <m/>
    <m/>
    <m/>
    <m/>
    <m/>
    <m/>
    <m/>
    <m/>
    <m/>
    <m/>
    <m/>
    <m/>
    <n v="3"/>
    <m/>
    <m/>
  </r>
  <r>
    <x v="84"/>
    <x v="8"/>
    <s v="ZS-CZR"/>
    <s v="Self "/>
    <s v="FAWB FABS"/>
    <m/>
    <m/>
    <m/>
    <m/>
    <m/>
    <m/>
    <m/>
    <m/>
    <m/>
    <n v="1.6"/>
    <m/>
    <m/>
    <m/>
    <m/>
    <m/>
    <m/>
    <m/>
    <m/>
    <m/>
    <m/>
    <m/>
    <m/>
    <m/>
    <m/>
    <n v="1"/>
    <m/>
    <s v="Engine Break in flight"/>
  </r>
  <r>
    <x v="85"/>
    <x v="7"/>
    <s v="ZS-ESI"/>
    <s v="Self"/>
    <s v="Fasilv"/>
    <m/>
    <m/>
    <m/>
    <m/>
    <m/>
    <m/>
    <m/>
    <m/>
    <m/>
    <n v="0.9"/>
    <m/>
    <m/>
    <m/>
    <m/>
    <m/>
    <m/>
    <m/>
    <m/>
    <m/>
    <m/>
    <m/>
    <m/>
    <m/>
    <m/>
    <n v="3"/>
    <m/>
    <m/>
  </r>
  <r>
    <x v="86"/>
    <x v="4"/>
    <s v="ZS-CNZ"/>
    <s v="Self "/>
    <s v="FAWB FAWB "/>
    <m/>
    <m/>
    <m/>
    <m/>
    <m/>
    <m/>
    <m/>
    <m/>
    <m/>
    <n v="1.3"/>
    <m/>
    <m/>
    <m/>
    <m/>
    <m/>
    <m/>
    <m/>
    <m/>
    <m/>
    <m/>
    <m/>
    <m/>
    <m/>
    <m/>
    <n v="4"/>
    <m/>
    <m/>
  </r>
  <r>
    <x v="87"/>
    <x v="7"/>
    <s v="ZS-ESI"/>
    <s v="Self"/>
    <s v="SILVER CREECK FABS FARG SILVER CREEK"/>
    <m/>
    <m/>
    <m/>
    <m/>
    <m/>
    <m/>
    <m/>
    <m/>
    <m/>
    <n v="2.2999999999999998"/>
    <m/>
    <m/>
    <m/>
    <m/>
    <m/>
    <m/>
    <m/>
    <m/>
    <m/>
    <m/>
    <m/>
    <m/>
    <m/>
    <m/>
    <n v="3"/>
    <m/>
    <m/>
  </r>
  <r>
    <x v="88"/>
    <x v="9"/>
    <s v="ZS-SSR"/>
    <s v="J.LE ROUX"/>
    <s v="C 210 T CONVEX"/>
    <m/>
    <m/>
    <m/>
    <m/>
    <m/>
    <m/>
    <m/>
    <m/>
    <n v="2"/>
    <m/>
    <m/>
    <m/>
    <m/>
    <m/>
    <m/>
    <m/>
    <m/>
    <m/>
    <m/>
    <m/>
    <m/>
    <m/>
    <m/>
    <m/>
    <n v="5"/>
    <m/>
    <m/>
  </r>
  <r>
    <x v="89"/>
    <x v="4"/>
    <s v="Z-CNZ"/>
    <s v="Self"/>
    <s v="FAWB-ZEBULA-FAWB"/>
    <m/>
    <m/>
    <m/>
    <m/>
    <m/>
    <m/>
    <m/>
    <m/>
    <m/>
    <n v="2"/>
    <m/>
    <m/>
    <m/>
    <m/>
    <m/>
    <m/>
    <m/>
    <m/>
    <m/>
    <m/>
    <m/>
    <m/>
    <m/>
    <m/>
    <n v="2"/>
    <m/>
    <m/>
  </r>
  <r>
    <x v="90"/>
    <x v="10"/>
    <s v="ZS-ESI"/>
    <s v="Self"/>
    <s v="FASILV FASILV"/>
    <m/>
    <m/>
    <m/>
    <m/>
    <m/>
    <m/>
    <m/>
    <m/>
    <m/>
    <n v="1"/>
    <m/>
    <m/>
    <m/>
    <m/>
    <m/>
    <m/>
    <m/>
    <m/>
    <m/>
    <m/>
    <m/>
    <m/>
    <m/>
    <m/>
    <n v="5"/>
    <m/>
    <m/>
  </r>
  <r>
    <x v="91"/>
    <x v="10"/>
    <s v="ZS-ESI"/>
    <s v="Self"/>
    <s v="FASILV FABS FARG FASILV"/>
    <m/>
    <m/>
    <m/>
    <m/>
    <m/>
    <m/>
    <m/>
    <m/>
    <m/>
    <n v="2.2000000000000002"/>
    <m/>
    <m/>
    <m/>
    <m/>
    <m/>
    <m/>
    <m/>
    <m/>
    <m/>
    <m/>
    <m/>
    <m/>
    <m/>
    <m/>
    <n v="3"/>
    <m/>
    <m/>
  </r>
  <r>
    <x v="92"/>
    <x v="6"/>
    <s v="ZS-LRO"/>
    <s v="Self"/>
    <s v="FAWB-FAWB"/>
    <m/>
    <m/>
    <m/>
    <m/>
    <m/>
    <m/>
    <m/>
    <m/>
    <m/>
    <n v="1"/>
    <m/>
    <m/>
    <m/>
    <m/>
    <m/>
    <m/>
    <m/>
    <m/>
    <m/>
    <m/>
    <m/>
    <m/>
    <m/>
    <m/>
    <n v="1"/>
    <m/>
    <m/>
  </r>
  <r>
    <x v="93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4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rowHeaderCaption="Class &amp; Type">
  <location ref="A27:D34" firstHeaderRow="1" firstDataRow="2" firstDataCol="1" rowPageCount="1" colPageCount="1"/>
  <pivotFields count="32">
    <pivotField name="12 month summery " axis="axisPage" dataField="1" numFmtId="166" multipleItemSelectionAllowed="1" showAll="0" includeNewItemsInFilter="1" defaultSubtotal="0">
      <items count="9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m="1" x="93"/>
        <item m="1" x="96"/>
        <item m="1" x="95"/>
        <item m="1" x="94"/>
        <item m="1" x="97"/>
      </items>
    </pivotField>
    <pivotField axis="axisRow" showAll="0">
      <items count="14">
        <item x="2"/>
        <item x="4"/>
        <item x="5"/>
        <item m="1" x="11"/>
        <item x="1"/>
        <item x="6"/>
        <item x="8"/>
        <item x="0"/>
        <item x="3"/>
        <item x="7"/>
        <item x="9"/>
        <item x="10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5"/>
    </i>
    <i>
      <x v="6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Date last flown" fld="0" subtotal="max" baseField="1" baseItem="1" numFmtId="167"/>
    <dataField name="Dual" fld="13" baseField="0" baseItem="0"/>
    <dataField name="PIC" fld="14" baseField="0" baseItem="0"/>
  </dataFields>
  <formats count="17"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1" type="button" dataOnly="0" labelOnly="1" outline="0" axis="axisRow" fieldPosition="0"/>
    </format>
    <format dxfId="13">
      <pivotArea field="-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">
      <pivotArea type="topRight" dataOnly="0" labelOnly="1" outline="0" fieldPosition="0"/>
    </format>
    <format dxfId="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">
      <pivotArea collapsedLevelsAreSubtotals="1" fieldPosition="0">
        <references count="1">
          <reference field="1" count="1">
            <x v="9"/>
          </reference>
        </references>
      </pivotArea>
    </format>
    <format dxfId="1">
      <pivotArea dataOnly="0" labelOnly="1" fieldPosition="0">
        <references count="1">
          <reference field="1" count="1">
            <x v="9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5" applyNumberFormats="0" applyBorderFormats="0" applyFontFormats="0" applyPatternFormats="0" applyAlignmentFormats="0" applyWidthHeightFormats="1" dataCaption="Values" grandTotalCaption="Total" updatedVersion="6" minRefreshableVersion="3" showCalcMbrs="0" useAutoFormatting="1" rowGrandTotals="0" colGrandTotals="0" itemPrintTitles="1" createdVersion="3" indent="0" outline="1" outlineData="1" multipleFieldFilters="0" rowHeaderCaption="Class &amp; Type">
  <location ref="A5:H18" firstHeaderRow="1" firstDataRow="2" firstDataCol="1" rowPageCount="1" colPageCount="1"/>
  <pivotFields count="32">
    <pivotField name="Date" axis="axisPage" dataField="1" numFmtId="166" multipleItemSelectionAllowed="1" showAll="0" includeNewItemsInFilter="1" defaultSubtota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m="1" x="94"/>
      </items>
    </pivotField>
    <pivotField axis="axisRow" showAll="0">
      <items count="13">
        <item x="2"/>
        <item x="4"/>
        <item x="5"/>
        <item x="1"/>
        <item x="6"/>
        <item x="8"/>
        <item x="0"/>
        <item x="3"/>
        <item x="7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Date last flown" fld="0" subtotal="max" baseField="1" baseItem="9" numFmtId="167"/>
    <dataField name="Sum of Actual" fld="7" baseField="0" baseItem="0"/>
    <dataField name="Sum of FSTD" fld="8" baseField="0" baseItem="0"/>
    <dataField name="Dual" fld="13" baseField="0" baseItem="0"/>
    <dataField name="PIC" fld="14" baseField="0" baseItem="0"/>
    <dataField name="Dual " fld="17" baseField="0" baseItem="0"/>
    <dataField name="PIC " fld="18" baseField="0" baseItem="0"/>
  </dataFields>
  <formats count="17">
    <format dxfId="33">
      <pivotArea type="all" dataOnly="0" outline="0" fieldPosition="0"/>
    </format>
    <format dxfId="32">
      <pivotArea type="origin" dataOnly="0" labelOnly="1" outline="0" fieldPosition="0"/>
    </format>
    <format dxfId="31">
      <pivotArea field="1" type="button" dataOnly="0" labelOnly="1" outline="0" axis="axisRow" fieldPosition="0"/>
    </format>
    <format dxfId="30">
      <pivotArea field="-2" type="button" dataOnly="0" labelOnly="1" outline="0" axis="axisCol" fieldPosition="0"/>
    </format>
    <format dxfId="29">
      <pivotArea type="topRight" dataOnly="0" labelOnly="1" outline="0" fieldPosition="0"/>
    </format>
    <format dxfId="2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2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19">
      <pivotArea collapsedLevelsAreSubtotals="1" fieldPosition="0">
        <references count="1">
          <reference field="1" count="1">
            <x v="8"/>
          </reference>
        </references>
      </pivotArea>
    </format>
    <format dxfId="18">
      <pivotArea dataOnly="0" labelOnly="1" fieldPosition="0">
        <references count="1">
          <reference field="1" count="1">
            <x v="8"/>
          </reference>
        </references>
      </pivotArea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workbookViewId="0">
      <selection activeCell="A3" sqref="A3"/>
    </sheetView>
  </sheetViews>
  <sheetFormatPr defaultColWidth="12.85546875" defaultRowHeight="15" x14ac:dyDescent="0.25"/>
  <cols>
    <col min="1" max="2" width="14.42578125" bestFit="1" customWidth="1"/>
    <col min="3" max="3" width="13.28515625" bestFit="1" customWidth="1"/>
    <col min="4" max="4" width="11.85546875" bestFit="1" customWidth="1"/>
    <col min="5" max="5" width="13.5703125" customWidth="1"/>
    <col min="6" max="6" width="9.7109375" customWidth="1"/>
    <col min="7" max="7" width="15.28515625" customWidth="1"/>
    <col min="8" max="8" width="13.42578125" customWidth="1"/>
  </cols>
  <sheetData>
    <row r="1" spans="1:8" ht="20.25" thickBot="1" x14ac:dyDescent="0.3">
      <c r="A1" s="74" t="s">
        <v>178</v>
      </c>
      <c r="B1" s="74"/>
      <c r="C1" s="74"/>
      <c r="D1" s="74"/>
      <c r="E1" s="74"/>
      <c r="F1" s="74"/>
      <c r="G1" s="74"/>
      <c r="H1" s="74"/>
    </row>
    <row r="2" spans="1:8" ht="15.75" thickTop="1" x14ac:dyDescent="0.25"/>
    <row r="3" spans="1:8" x14ac:dyDescent="0.25">
      <c r="A3" s="50" t="s">
        <v>166</v>
      </c>
      <c r="B3" s="33" t="s">
        <v>140</v>
      </c>
    </row>
    <row r="4" spans="1:8" x14ac:dyDescent="0.25">
      <c r="A4" s="53"/>
      <c r="B4" s="65" t="s">
        <v>180</v>
      </c>
      <c r="C4" s="72" t="s">
        <v>182</v>
      </c>
      <c r="D4" s="72"/>
      <c r="E4" s="72" t="s">
        <v>170</v>
      </c>
      <c r="F4" s="73"/>
      <c r="G4" s="72" t="s">
        <v>171</v>
      </c>
      <c r="H4" s="73"/>
    </row>
    <row r="5" spans="1:8" ht="0.75" customHeight="1" x14ac:dyDescent="0.25">
      <c r="A5" s="53"/>
      <c r="B5" s="54" t="s">
        <v>167</v>
      </c>
      <c r="C5" s="56"/>
      <c r="D5" s="56"/>
      <c r="E5" s="56"/>
      <c r="F5" s="56"/>
      <c r="G5" s="56"/>
      <c r="H5" s="56"/>
    </row>
    <row r="6" spans="1:8" x14ac:dyDescent="0.25">
      <c r="A6" s="55" t="s">
        <v>169</v>
      </c>
      <c r="B6" s="56" t="s">
        <v>168</v>
      </c>
      <c r="C6" s="56" t="s">
        <v>174</v>
      </c>
      <c r="D6" s="56" t="s">
        <v>175</v>
      </c>
      <c r="E6" s="56" t="s">
        <v>14</v>
      </c>
      <c r="F6" s="56" t="s">
        <v>15</v>
      </c>
      <c r="G6" s="56" t="s">
        <v>172</v>
      </c>
      <c r="H6" s="56" t="s">
        <v>173</v>
      </c>
    </row>
    <row r="7" spans="1:8" x14ac:dyDescent="0.25">
      <c r="A7" s="51" t="s">
        <v>66</v>
      </c>
      <c r="B7" s="62">
        <v>41932</v>
      </c>
      <c r="C7" s="52"/>
      <c r="D7" s="52"/>
      <c r="E7" s="52">
        <v>3.5</v>
      </c>
      <c r="F7" s="52">
        <v>0.6</v>
      </c>
      <c r="G7" s="52"/>
      <c r="H7" s="52"/>
    </row>
    <row r="8" spans="1:8" x14ac:dyDescent="0.25">
      <c r="A8" s="51" t="s">
        <v>73</v>
      </c>
      <c r="B8" s="62">
        <v>43114</v>
      </c>
      <c r="C8" s="52">
        <v>5.9</v>
      </c>
      <c r="D8" s="52"/>
      <c r="E8" s="52">
        <v>4.5999999999999996</v>
      </c>
      <c r="F8" s="52">
        <v>24</v>
      </c>
      <c r="G8" s="52">
        <v>12.200000000000001</v>
      </c>
      <c r="H8" s="52">
        <v>1</v>
      </c>
    </row>
    <row r="9" spans="1:8" x14ac:dyDescent="0.25">
      <c r="A9" s="51" t="s">
        <v>78</v>
      </c>
      <c r="B9" s="62">
        <v>42040</v>
      </c>
      <c r="C9" s="52"/>
      <c r="D9" s="52"/>
      <c r="E9" s="52">
        <v>1.5</v>
      </c>
      <c r="F9" s="52"/>
      <c r="G9" s="52"/>
      <c r="H9" s="52"/>
    </row>
    <row r="10" spans="1:8" x14ac:dyDescent="0.25">
      <c r="A10" s="51" t="s">
        <v>60</v>
      </c>
      <c r="B10" s="62">
        <v>41839</v>
      </c>
      <c r="C10" s="52"/>
      <c r="D10" s="52">
        <v>5</v>
      </c>
      <c r="E10" s="52"/>
      <c r="F10" s="52"/>
      <c r="G10" s="52"/>
      <c r="H10" s="52"/>
    </row>
    <row r="11" spans="1:8" x14ac:dyDescent="0.25">
      <c r="A11" s="51" t="s">
        <v>117</v>
      </c>
      <c r="B11" s="62">
        <v>43274</v>
      </c>
      <c r="C11" s="52"/>
      <c r="D11" s="52"/>
      <c r="E11" s="52"/>
      <c r="F11" s="52">
        <v>2.6</v>
      </c>
      <c r="G11" s="52"/>
      <c r="H11" s="52"/>
    </row>
    <row r="12" spans="1:8" x14ac:dyDescent="0.25">
      <c r="A12" s="51" t="s">
        <v>133</v>
      </c>
      <c r="B12" s="62">
        <v>42782</v>
      </c>
      <c r="C12" s="52"/>
      <c r="D12" s="52"/>
      <c r="E12" s="52"/>
      <c r="F12" s="52">
        <v>1.6</v>
      </c>
      <c r="G12" s="52"/>
      <c r="H12" s="52"/>
    </row>
    <row r="13" spans="1:8" x14ac:dyDescent="0.25">
      <c r="A13" s="51" t="s">
        <v>89</v>
      </c>
      <c r="B13" s="62">
        <v>41842</v>
      </c>
      <c r="C13" s="52"/>
      <c r="D13" s="52"/>
      <c r="E13" s="52">
        <v>51.3</v>
      </c>
      <c r="F13" s="52">
        <v>15.899999999999999</v>
      </c>
      <c r="G13" s="52"/>
      <c r="H13" s="52"/>
    </row>
    <row r="14" spans="1:8" x14ac:dyDescent="0.25">
      <c r="A14" s="51" t="s">
        <v>99</v>
      </c>
      <c r="B14" s="62">
        <v>41977</v>
      </c>
      <c r="C14" s="52"/>
      <c r="D14" s="52"/>
      <c r="E14" s="52">
        <v>1</v>
      </c>
      <c r="F14" s="52">
        <v>1</v>
      </c>
      <c r="G14" s="52"/>
      <c r="H14" s="52"/>
    </row>
    <row r="15" spans="1:8" x14ac:dyDescent="0.25">
      <c r="A15" s="51" t="s">
        <v>129</v>
      </c>
      <c r="B15" s="62">
        <v>42929</v>
      </c>
      <c r="C15" s="52"/>
      <c r="D15" s="52"/>
      <c r="E15" s="52">
        <v>2</v>
      </c>
      <c r="F15" s="52">
        <v>3.1999999999999997</v>
      </c>
      <c r="G15" s="52"/>
      <c r="H15" s="52"/>
    </row>
    <row r="16" spans="1:8" x14ac:dyDescent="0.25">
      <c r="A16" s="51" t="s">
        <v>186</v>
      </c>
      <c r="B16" s="62">
        <v>43053</v>
      </c>
      <c r="C16" s="52"/>
      <c r="D16" s="52"/>
      <c r="E16" s="52">
        <v>2</v>
      </c>
      <c r="F16" s="52"/>
      <c r="G16" s="52"/>
      <c r="H16" s="52"/>
    </row>
    <row r="17" spans="1:8" x14ac:dyDescent="0.25">
      <c r="A17" s="51" t="s">
        <v>192</v>
      </c>
      <c r="B17" s="62">
        <v>43246</v>
      </c>
      <c r="C17" s="52"/>
      <c r="D17" s="52"/>
      <c r="E17" s="52"/>
      <c r="F17" s="52">
        <v>3.2</v>
      </c>
      <c r="G17" s="52"/>
      <c r="H17" s="52"/>
    </row>
    <row r="18" spans="1:8" x14ac:dyDescent="0.25">
      <c r="A18" s="51" t="s">
        <v>197</v>
      </c>
      <c r="B18" s="62"/>
      <c r="C18" s="52"/>
      <c r="D18" s="52"/>
      <c r="E18" s="52"/>
      <c r="F18" s="52"/>
      <c r="G18" s="52"/>
      <c r="H18" s="52"/>
    </row>
    <row r="20" spans="1:8" ht="15.75" thickBot="1" x14ac:dyDescent="0.3">
      <c r="A20" s="68" t="s">
        <v>184</v>
      </c>
      <c r="B20" s="67" t="s">
        <v>185</v>
      </c>
      <c r="C20" s="69"/>
      <c r="D20" s="69"/>
      <c r="E20" s="66"/>
      <c r="F20" s="66"/>
      <c r="G20" s="66"/>
      <c r="H20" s="66"/>
    </row>
    <row r="21" spans="1:8" ht="15.75" thickBot="1" x14ac:dyDescent="0.3">
      <c r="A21" s="67" t="s">
        <v>183</v>
      </c>
      <c r="B21" s="67"/>
      <c r="C21" s="69"/>
      <c r="D21" s="69"/>
      <c r="E21" s="66"/>
      <c r="F21" s="66"/>
      <c r="G21" s="66"/>
      <c r="H21" s="66"/>
    </row>
    <row r="23" spans="1:8" ht="20.25" thickBot="1" x14ac:dyDescent="0.3">
      <c r="A23" s="74" t="s">
        <v>181</v>
      </c>
      <c r="B23" s="74"/>
      <c r="C23" s="74"/>
      <c r="D23" s="74"/>
    </row>
    <row r="24" spans="1:8" ht="15.75" thickTop="1" x14ac:dyDescent="0.25"/>
    <row r="25" spans="1:8" ht="15" customHeight="1" x14ac:dyDescent="0.25">
      <c r="A25" s="50" t="s">
        <v>177</v>
      </c>
      <c r="B25" s="33" t="s">
        <v>176</v>
      </c>
    </row>
    <row r="26" spans="1:8" x14ac:dyDescent="0.25">
      <c r="A26" s="53"/>
      <c r="B26" s="65" t="s">
        <v>180</v>
      </c>
      <c r="C26" s="72" t="s">
        <v>170</v>
      </c>
      <c r="D26" s="73"/>
      <c r="E26" s="63"/>
      <c r="F26" s="64"/>
    </row>
    <row r="27" spans="1:8" ht="0.75" customHeight="1" x14ac:dyDescent="0.25">
      <c r="A27" s="53"/>
      <c r="B27" s="54" t="s">
        <v>167</v>
      </c>
      <c r="C27" s="56"/>
      <c r="D27" s="56"/>
    </row>
    <row r="28" spans="1:8" x14ac:dyDescent="0.25">
      <c r="A28" s="55" t="s">
        <v>169</v>
      </c>
      <c r="B28" s="56" t="s">
        <v>168</v>
      </c>
      <c r="C28" s="56" t="s">
        <v>14</v>
      </c>
      <c r="D28" s="56" t="s">
        <v>15</v>
      </c>
    </row>
    <row r="29" spans="1:8" x14ac:dyDescent="0.25">
      <c r="A29" s="51" t="s">
        <v>73</v>
      </c>
      <c r="B29" s="62">
        <v>43114</v>
      </c>
      <c r="C29" s="52">
        <v>1.5</v>
      </c>
      <c r="D29" s="52">
        <v>5.3999999999999995</v>
      </c>
    </row>
    <row r="30" spans="1:8" x14ac:dyDescent="0.25">
      <c r="A30" s="51" t="s">
        <v>117</v>
      </c>
      <c r="B30" s="62">
        <v>43274</v>
      </c>
      <c r="C30" s="52"/>
      <c r="D30" s="52">
        <v>1.4</v>
      </c>
    </row>
    <row r="31" spans="1:8" x14ac:dyDescent="0.25">
      <c r="A31" s="51" t="s">
        <v>133</v>
      </c>
      <c r="B31" s="62">
        <v>42782</v>
      </c>
      <c r="C31" s="52"/>
      <c r="D31" s="52">
        <v>1.6</v>
      </c>
    </row>
    <row r="32" spans="1:8" x14ac:dyDescent="0.25">
      <c r="A32" s="51" t="s">
        <v>129</v>
      </c>
      <c r="B32" s="62">
        <v>42929</v>
      </c>
      <c r="C32" s="52">
        <v>2</v>
      </c>
      <c r="D32" s="52">
        <v>3.1999999999999997</v>
      </c>
    </row>
    <row r="33" spans="1:8" x14ac:dyDescent="0.25">
      <c r="A33" s="51" t="s">
        <v>186</v>
      </c>
      <c r="B33" s="62">
        <v>43053</v>
      </c>
      <c r="C33" s="52">
        <v>2</v>
      </c>
      <c r="D33" s="52"/>
    </row>
    <row r="34" spans="1:8" x14ac:dyDescent="0.25">
      <c r="A34" s="51" t="s">
        <v>192</v>
      </c>
      <c r="B34" s="62">
        <v>43246</v>
      </c>
      <c r="C34" s="52"/>
      <c r="D34" s="52">
        <v>3.2</v>
      </c>
      <c r="E34" s="61"/>
      <c r="F34" s="53"/>
      <c r="G34" s="53"/>
      <c r="H34" s="53"/>
    </row>
    <row r="35" spans="1:8" x14ac:dyDescent="0.25">
      <c r="E35" s="53"/>
      <c r="F35" s="53"/>
      <c r="G35" s="53"/>
      <c r="H35" s="53"/>
    </row>
    <row r="37" spans="1:8" ht="15.75" thickBot="1" x14ac:dyDescent="0.3">
      <c r="A37" s="68" t="s">
        <v>184</v>
      </c>
      <c r="B37" s="67" t="s">
        <v>185</v>
      </c>
    </row>
    <row r="38" spans="1:8" ht="15.75" thickBot="1" x14ac:dyDescent="0.3">
      <c r="A38" s="67" t="s">
        <v>183</v>
      </c>
      <c r="B38" s="67"/>
    </row>
  </sheetData>
  <mergeCells count="6">
    <mergeCell ref="C26:D26"/>
    <mergeCell ref="A23:D23"/>
    <mergeCell ref="A1:H1"/>
    <mergeCell ref="E4:F4"/>
    <mergeCell ref="G4:H4"/>
    <mergeCell ref="C4:D4"/>
  </mergeCells>
  <pageMargins left="0.7" right="0.7" top="0.75" bottom="0.75" header="0.3" footer="0.3"/>
  <pageSetup scale="87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AO110"/>
  <sheetViews>
    <sheetView tabSelected="1" topLeftCell="A72" zoomScale="85" zoomScaleNormal="85" workbookViewId="0">
      <selection activeCell="C110" sqref="C110"/>
    </sheetView>
  </sheetViews>
  <sheetFormatPr defaultColWidth="9" defaultRowHeight="15" x14ac:dyDescent="0.25"/>
  <cols>
    <col min="1" max="1" width="10.85546875" style="1" bestFit="1" customWidth="1"/>
    <col min="2" max="2" width="11" bestFit="1" customWidth="1"/>
    <col min="3" max="3" width="12.42578125" customWidth="1"/>
    <col min="4" max="4" width="17.28515625" bestFit="1" customWidth="1"/>
    <col min="5" max="5" width="37" bestFit="1" customWidth="1"/>
    <col min="6" max="6" width="8.5703125" bestFit="1" customWidth="1"/>
    <col min="7" max="7" width="6.140625" bestFit="1" customWidth="1"/>
    <col min="8" max="8" width="6.85546875" bestFit="1" customWidth="1"/>
    <col min="9" max="9" width="5.5703125" style="2" bestFit="1" customWidth="1"/>
    <col min="10" max="10" width="12.42578125" bestFit="1" customWidth="1"/>
    <col min="11" max="11" width="13.42578125" bestFit="1" customWidth="1"/>
    <col min="12" max="12" width="15" bestFit="1" customWidth="1"/>
    <col min="13" max="13" width="5.5703125" style="2" bestFit="1" customWidth="1"/>
    <col min="14" max="14" width="16" style="2" bestFit="1" customWidth="1"/>
    <col min="15" max="15" width="13.85546875" style="2" bestFit="1" customWidth="1"/>
    <col min="16" max="16" width="16.140625" bestFit="1" customWidth="1"/>
    <col min="17" max="17" width="18.28515625" bestFit="1" customWidth="1"/>
    <col min="18" max="18" width="17.5703125" bestFit="1" customWidth="1"/>
    <col min="19" max="19" width="16" bestFit="1" customWidth="1"/>
    <col min="20" max="20" width="17.85546875" bestFit="1" customWidth="1"/>
    <col min="21" max="21" width="20.28515625" bestFit="1" customWidth="1"/>
    <col min="22" max="22" width="15.140625" bestFit="1" customWidth="1"/>
    <col min="23" max="23" width="12.85546875" bestFit="1" customWidth="1"/>
    <col min="24" max="24" width="15.7109375" bestFit="1" customWidth="1"/>
    <col min="25" max="25" width="17.28515625" bestFit="1" customWidth="1"/>
    <col min="26" max="26" width="16.5703125" bestFit="1" customWidth="1"/>
    <col min="27" max="27" width="15.140625" bestFit="1" customWidth="1"/>
    <col min="28" max="28" width="17.28515625" bestFit="1" customWidth="1"/>
    <col min="29" max="29" width="19.42578125" bestFit="1" customWidth="1"/>
    <col min="30" max="30" width="12.85546875" bestFit="1" customWidth="1"/>
    <col min="31" max="31" width="14.5703125" bestFit="1" customWidth="1"/>
    <col min="32" max="32" width="21.140625" bestFit="1" customWidth="1"/>
    <col min="33" max="34" width="9.140625" customWidth="1"/>
    <col min="35" max="36" width="11.7109375" customWidth="1"/>
    <col min="37" max="37" width="10.7109375" customWidth="1"/>
    <col min="38" max="249" width="9.140625" customWidth="1"/>
  </cols>
  <sheetData>
    <row r="1" spans="1:32" ht="17.25" customHeight="1" thickBot="1" x14ac:dyDescent="0.3">
      <c r="A1" s="76" t="s">
        <v>109</v>
      </c>
      <c r="B1" s="78" t="s">
        <v>0</v>
      </c>
      <c r="C1" s="78" t="s">
        <v>1</v>
      </c>
      <c r="D1" s="78" t="s">
        <v>2</v>
      </c>
      <c r="E1" s="81" t="s">
        <v>205</v>
      </c>
      <c r="F1" s="75" t="s">
        <v>4</v>
      </c>
      <c r="G1" s="75"/>
      <c r="H1" s="75"/>
      <c r="I1" s="75"/>
      <c r="J1" s="75" t="s">
        <v>10</v>
      </c>
      <c r="K1" s="75"/>
      <c r="L1" s="75"/>
      <c r="M1" s="3" t="s">
        <v>8</v>
      </c>
      <c r="N1" s="75" t="s">
        <v>19</v>
      </c>
      <c r="O1" s="75"/>
      <c r="P1" s="75"/>
      <c r="Q1" s="75"/>
      <c r="R1" s="75"/>
      <c r="S1" s="75"/>
      <c r="T1" s="75"/>
      <c r="U1" s="75"/>
      <c r="V1" s="75" t="s">
        <v>20</v>
      </c>
      <c r="W1" s="75"/>
      <c r="X1" s="75"/>
      <c r="Y1" s="75"/>
      <c r="Z1" s="75"/>
      <c r="AA1" s="75"/>
      <c r="AB1" s="75"/>
      <c r="AC1" s="75"/>
      <c r="AD1" s="75" t="s">
        <v>21</v>
      </c>
      <c r="AE1" s="75"/>
      <c r="AF1" s="75" t="s">
        <v>39</v>
      </c>
    </row>
    <row r="2" spans="1:32" ht="17.25" customHeight="1" thickBot="1" x14ac:dyDescent="0.3">
      <c r="A2" s="77"/>
      <c r="B2" s="79"/>
      <c r="C2" s="79"/>
      <c r="D2" s="79"/>
      <c r="E2" s="82"/>
      <c r="F2" s="71" t="s">
        <v>5</v>
      </c>
      <c r="G2" s="71" t="s">
        <v>6</v>
      </c>
      <c r="H2" s="71" t="s">
        <v>7</v>
      </c>
      <c r="I2" s="3" t="s">
        <v>8</v>
      </c>
      <c r="J2" s="71" t="s">
        <v>11</v>
      </c>
      <c r="K2" s="71" t="s">
        <v>12</v>
      </c>
      <c r="L2" s="71" t="s">
        <v>8</v>
      </c>
      <c r="M2" s="3"/>
      <c r="N2" s="75" t="s">
        <v>13</v>
      </c>
      <c r="O2" s="75"/>
      <c r="P2" s="75"/>
      <c r="Q2" s="75"/>
      <c r="R2" s="75" t="s">
        <v>18</v>
      </c>
      <c r="S2" s="75"/>
      <c r="T2" s="75"/>
      <c r="U2" s="75"/>
      <c r="V2" s="75" t="s">
        <v>13</v>
      </c>
      <c r="W2" s="75"/>
      <c r="X2" s="75"/>
      <c r="Y2" s="75"/>
      <c r="Z2" s="75" t="s">
        <v>18</v>
      </c>
      <c r="AA2" s="75"/>
      <c r="AB2" s="75"/>
      <c r="AC2" s="75"/>
      <c r="AD2" s="75"/>
      <c r="AE2" s="75"/>
      <c r="AF2" s="75"/>
    </row>
    <row r="3" spans="1:32" ht="17.25" customHeight="1" thickBot="1" x14ac:dyDescent="0.3">
      <c r="A3" s="77"/>
      <c r="B3" s="80"/>
      <c r="C3" s="80"/>
      <c r="D3" s="80"/>
      <c r="E3" s="83"/>
      <c r="F3" s="75" t="s">
        <v>9</v>
      </c>
      <c r="G3" s="75"/>
      <c r="H3" s="71"/>
      <c r="I3" s="3"/>
      <c r="J3" s="71"/>
      <c r="K3" s="71"/>
      <c r="L3" s="71"/>
      <c r="M3" s="3"/>
      <c r="N3" s="3" t="s">
        <v>14</v>
      </c>
      <c r="O3" s="3" t="s">
        <v>15</v>
      </c>
      <c r="P3" s="71" t="s">
        <v>16</v>
      </c>
      <c r="Q3" s="71" t="s">
        <v>17</v>
      </c>
      <c r="R3" s="71" t="s">
        <v>14</v>
      </c>
      <c r="S3" s="71" t="s">
        <v>15</v>
      </c>
      <c r="T3" s="71" t="s">
        <v>16</v>
      </c>
      <c r="U3" s="71" t="s">
        <v>17</v>
      </c>
      <c r="V3" s="71" t="s">
        <v>14</v>
      </c>
      <c r="W3" s="71" t="s">
        <v>15</v>
      </c>
      <c r="X3" s="71" t="s">
        <v>16</v>
      </c>
      <c r="Y3" s="71" t="s">
        <v>17</v>
      </c>
      <c r="Z3" s="71" t="s">
        <v>14</v>
      </c>
      <c r="AA3" s="71" t="s">
        <v>15</v>
      </c>
      <c r="AB3" s="71" t="s">
        <v>16</v>
      </c>
      <c r="AC3" s="71" t="s">
        <v>17</v>
      </c>
      <c r="AD3" s="71" t="s">
        <v>22</v>
      </c>
      <c r="AE3" s="71" t="s">
        <v>18</v>
      </c>
      <c r="AF3" s="75"/>
    </row>
    <row r="4" spans="1:32" ht="30" x14ac:dyDescent="0.25">
      <c r="A4" s="49" t="s">
        <v>109</v>
      </c>
      <c r="B4" s="46" t="s">
        <v>0</v>
      </c>
      <c r="C4" s="46" t="s">
        <v>141</v>
      </c>
      <c r="D4" s="46" t="s">
        <v>2</v>
      </c>
      <c r="E4" s="47" t="s">
        <v>205</v>
      </c>
      <c r="F4" s="46" t="str">
        <f>UPPER(CONCATENATE($F$1,F2))</f>
        <v>INSTRUMENTSNAVAIDS</v>
      </c>
      <c r="G4" s="46" t="str">
        <f t="shared" ref="G4:I4" si="0">UPPER(CONCATENATE($F$1,G2))</f>
        <v>INSTRUMENTSPLACE</v>
      </c>
      <c r="H4" s="46" t="str">
        <f t="shared" si="0"/>
        <v>INSTRUMENTSACTUAL</v>
      </c>
      <c r="I4" s="46" t="str">
        <f t="shared" si="0"/>
        <v>INSTRUMENTSFSTD</v>
      </c>
      <c r="J4" s="46" t="s">
        <v>163</v>
      </c>
      <c r="K4" s="46" t="s">
        <v>164</v>
      </c>
      <c r="L4" s="46" t="s">
        <v>165</v>
      </c>
      <c r="M4" s="48" t="s">
        <v>8</v>
      </c>
      <c r="N4" s="48" t="s">
        <v>144</v>
      </c>
      <c r="O4" s="48" t="s">
        <v>145</v>
      </c>
      <c r="P4" s="46" t="s">
        <v>146</v>
      </c>
      <c r="Q4" s="46" t="s">
        <v>147</v>
      </c>
      <c r="R4" s="46" t="s">
        <v>148</v>
      </c>
      <c r="S4" s="46" t="s">
        <v>149</v>
      </c>
      <c r="T4" s="46" t="s">
        <v>150</v>
      </c>
      <c r="U4" s="46" t="s">
        <v>151</v>
      </c>
      <c r="V4" s="46" t="s">
        <v>152</v>
      </c>
      <c r="W4" s="46" t="s">
        <v>153</v>
      </c>
      <c r="X4" s="46" t="s">
        <v>154</v>
      </c>
      <c r="Y4" s="46" t="s">
        <v>155</v>
      </c>
      <c r="Z4" s="46" t="s">
        <v>156</v>
      </c>
      <c r="AA4" s="46" t="s">
        <v>157</v>
      </c>
      <c r="AB4" s="46" t="s">
        <v>158</v>
      </c>
      <c r="AC4" s="46" t="s">
        <v>159</v>
      </c>
      <c r="AD4" s="46" t="s">
        <v>160</v>
      </c>
      <c r="AE4" s="46" t="s">
        <v>161</v>
      </c>
      <c r="AF4" s="46" t="s">
        <v>162</v>
      </c>
    </row>
    <row r="5" spans="1:32" x14ac:dyDescent="0.25">
      <c r="A5" s="4">
        <v>41527</v>
      </c>
      <c r="B5" s="5" t="s">
        <v>89</v>
      </c>
      <c r="C5" s="6" t="s">
        <v>23</v>
      </c>
      <c r="D5" s="6" t="s">
        <v>24</v>
      </c>
      <c r="E5" s="6" t="s">
        <v>25</v>
      </c>
      <c r="F5" s="6"/>
      <c r="G5" s="6"/>
      <c r="H5" s="6"/>
      <c r="I5" s="7"/>
      <c r="J5" s="6"/>
      <c r="K5" s="6"/>
      <c r="L5" s="6"/>
      <c r="M5" s="7"/>
      <c r="N5" s="7">
        <v>1.1000000000000001</v>
      </c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>
        <v>1</v>
      </c>
      <c r="AE5" s="6"/>
      <c r="AF5" s="6"/>
    </row>
    <row r="6" spans="1:32" x14ac:dyDescent="0.25">
      <c r="A6" s="8">
        <v>41529</v>
      </c>
      <c r="B6" s="9" t="str">
        <f>$B$5</f>
        <v>P28 A 160</v>
      </c>
      <c r="C6" s="9" t="s">
        <v>26</v>
      </c>
      <c r="D6" s="9" t="s">
        <v>24</v>
      </c>
      <c r="E6" s="9" t="s">
        <v>27</v>
      </c>
      <c r="F6" s="9"/>
      <c r="G6" s="9"/>
      <c r="H6" s="9"/>
      <c r="I6" s="10"/>
      <c r="J6" s="9"/>
      <c r="K6" s="9"/>
      <c r="L6" s="9"/>
      <c r="M6" s="10"/>
      <c r="N6" s="10">
        <v>1.1000000000000001</v>
      </c>
      <c r="O6" s="1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>
        <v>1</v>
      </c>
      <c r="AE6" s="9"/>
      <c r="AF6" s="9"/>
    </row>
    <row r="7" spans="1:32" x14ac:dyDescent="0.25">
      <c r="A7" s="8">
        <v>41537</v>
      </c>
      <c r="B7" s="9" t="str">
        <f t="shared" ref="B7:B34" si="1">$B$5</f>
        <v>P28 A 160</v>
      </c>
      <c r="C7" s="9" t="s">
        <v>23</v>
      </c>
      <c r="D7" s="9" t="s">
        <v>24</v>
      </c>
      <c r="E7" s="9" t="s">
        <v>28</v>
      </c>
      <c r="F7" s="9"/>
      <c r="G7" s="9"/>
      <c r="H7" s="9"/>
      <c r="I7" s="10"/>
      <c r="J7" s="9"/>
      <c r="K7" s="9"/>
      <c r="L7" s="9"/>
      <c r="M7" s="10"/>
      <c r="N7" s="10">
        <v>1.2</v>
      </c>
      <c r="O7" s="10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>
        <v>1</v>
      </c>
      <c r="AE7" s="9"/>
      <c r="AF7" s="9"/>
    </row>
    <row r="8" spans="1:32" x14ac:dyDescent="0.25">
      <c r="A8" s="8">
        <v>41542</v>
      </c>
      <c r="B8" s="9" t="str">
        <f t="shared" si="1"/>
        <v>P28 A 160</v>
      </c>
      <c r="C8" s="9" t="s">
        <v>26</v>
      </c>
      <c r="D8" s="9" t="s">
        <v>24</v>
      </c>
      <c r="E8" s="9" t="s">
        <v>29</v>
      </c>
      <c r="F8" s="9"/>
      <c r="G8" s="9"/>
      <c r="H8" s="9"/>
      <c r="I8" s="10"/>
      <c r="J8" s="9"/>
      <c r="K8" s="9"/>
      <c r="L8" s="9"/>
      <c r="M8" s="10"/>
      <c r="N8" s="10">
        <v>1</v>
      </c>
      <c r="O8" s="10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>
        <v>1</v>
      </c>
      <c r="AE8" s="9"/>
      <c r="AF8" s="9"/>
    </row>
    <row r="9" spans="1:32" x14ac:dyDescent="0.25">
      <c r="A9" s="8">
        <v>41544</v>
      </c>
      <c r="B9" s="9" t="str">
        <f t="shared" si="1"/>
        <v>P28 A 160</v>
      </c>
      <c r="C9" s="9" t="s">
        <v>26</v>
      </c>
      <c r="D9" s="9" t="s">
        <v>24</v>
      </c>
      <c r="E9" s="9" t="s">
        <v>30</v>
      </c>
      <c r="F9" s="9"/>
      <c r="G9" s="9"/>
      <c r="H9" s="9"/>
      <c r="I9" s="10"/>
      <c r="J9" s="9"/>
      <c r="K9" s="9"/>
      <c r="L9" s="9"/>
      <c r="M9" s="10"/>
      <c r="N9" s="10">
        <v>1.1000000000000001</v>
      </c>
      <c r="O9" s="10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>
        <v>4</v>
      </c>
      <c r="AE9" s="9"/>
      <c r="AF9" s="9"/>
    </row>
    <row r="10" spans="1:32" x14ac:dyDescent="0.25">
      <c r="A10" s="8">
        <v>41549</v>
      </c>
      <c r="B10" s="9" t="str">
        <f t="shared" si="1"/>
        <v>P28 A 160</v>
      </c>
      <c r="C10" s="9" t="s">
        <v>26</v>
      </c>
      <c r="D10" s="9" t="s">
        <v>24</v>
      </c>
      <c r="E10" s="9" t="s">
        <v>29</v>
      </c>
      <c r="F10" s="9"/>
      <c r="G10" s="9"/>
      <c r="H10" s="9"/>
      <c r="I10" s="10"/>
      <c r="J10" s="9"/>
      <c r="K10" s="9"/>
      <c r="L10" s="9"/>
      <c r="M10" s="10"/>
      <c r="N10" s="10">
        <v>1.3</v>
      </c>
      <c r="O10" s="1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>
        <v>1</v>
      </c>
      <c r="AE10" s="9"/>
      <c r="AF10" s="9"/>
    </row>
    <row r="11" spans="1:32" x14ac:dyDescent="0.25">
      <c r="A11" s="8">
        <v>41551</v>
      </c>
      <c r="B11" s="9" t="str">
        <f t="shared" si="1"/>
        <v>P28 A 160</v>
      </c>
      <c r="C11" s="9" t="s">
        <v>26</v>
      </c>
      <c r="D11" s="9" t="s">
        <v>24</v>
      </c>
      <c r="E11" s="9" t="s">
        <v>30</v>
      </c>
      <c r="F11" s="9"/>
      <c r="G11" s="9"/>
      <c r="H11" s="9"/>
      <c r="I11" s="10"/>
      <c r="J11" s="9"/>
      <c r="K11" s="9"/>
      <c r="L11" s="9"/>
      <c r="M11" s="10"/>
      <c r="N11" s="10">
        <v>1.3</v>
      </c>
      <c r="O11" s="10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4</v>
      </c>
      <c r="AE11" s="9"/>
      <c r="AF11" s="9"/>
    </row>
    <row r="12" spans="1:32" x14ac:dyDescent="0.25">
      <c r="A12" s="8">
        <v>41554</v>
      </c>
      <c r="B12" s="9" t="str">
        <f t="shared" si="1"/>
        <v>P28 A 160</v>
      </c>
      <c r="C12" s="9" t="s">
        <v>26</v>
      </c>
      <c r="D12" s="9" t="s">
        <v>24</v>
      </c>
      <c r="E12" s="9" t="s">
        <v>30</v>
      </c>
      <c r="F12" s="9"/>
      <c r="G12" s="9"/>
      <c r="H12" s="9"/>
      <c r="I12" s="10"/>
      <c r="J12" s="9"/>
      <c r="K12" s="9"/>
      <c r="L12" s="9"/>
      <c r="M12" s="10"/>
      <c r="N12" s="10">
        <v>1.2</v>
      </c>
      <c r="O12" s="10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>
        <v>4</v>
      </c>
      <c r="AE12" s="9"/>
      <c r="AF12" s="9"/>
    </row>
    <row r="13" spans="1:32" x14ac:dyDescent="0.25">
      <c r="A13" s="8">
        <v>41556</v>
      </c>
      <c r="B13" s="9" t="str">
        <f t="shared" si="1"/>
        <v>P28 A 160</v>
      </c>
      <c r="C13" s="9" t="s">
        <v>26</v>
      </c>
      <c r="D13" s="9" t="s">
        <v>24</v>
      </c>
      <c r="E13" s="9" t="s">
        <v>29</v>
      </c>
      <c r="F13" s="9"/>
      <c r="G13" s="9"/>
      <c r="H13" s="9"/>
      <c r="I13" s="10"/>
      <c r="J13" s="9"/>
      <c r="K13" s="9"/>
      <c r="L13" s="9"/>
      <c r="M13" s="10"/>
      <c r="N13" s="10">
        <v>1.3</v>
      </c>
      <c r="O13" s="10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>
        <v>1</v>
      </c>
      <c r="AE13" s="9"/>
      <c r="AF13" s="9"/>
    </row>
    <row r="14" spans="1:32" x14ac:dyDescent="0.25">
      <c r="A14" s="8">
        <v>41558</v>
      </c>
      <c r="B14" s="9" t="str">
        <f t="shared" si="1"/>
        <v>P28 A 160</v>
      </c>
      <c r="C14" s="9" t="s">
        <v>26</v>
      </c>
      <c r="D14" s="9" t="s">
        <v>31</v>
      </c>
      <c r="E14" s="9" t="s">
        <v>32</v>
      </c>
      <c r="F14" s="9"/>
      <c r="G14" s="9"/>
      <c r="H14" s="9"/>
      <c r="I14" s="10"/>
      <c r="J14" s="9"/>
      <c r="K14" s="9"/>
      <c r="L14" s="9"/>
      <c r="M14" s="10"/>
      <c r="N14" s="10">
        <v>1.3</v>
      </c>
      <c r="O14" s="10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>
        <v>2</v>
      </c>
      <c r="AE14" s="9"/>
      <c r="AF14" s="9"/>
    </row>
    <row r="15" spans="1:32" x14ac:dyDescent="0.25">
      <c r="A15" s="8">
        <v>41593</v>
      </c>
      <c r="B15" s="9" t="str">
        <f t="shared" si="1"/>
        <v>P28 A 160</v>
      </c>
      <c r="C15" s="9" t="s">
        <v>23</v>
      </c>
      <c r="D15" s="9" t="s">
        <v>24</v>
      </c>
      <c r="E15" s="9" t="s">
        <v>30</v>
      </c>
      <c r="F15" s="9"/>
      <c r="G15" s="9"/>
      <c r="H15" s="9"/>
      <c r="I15" s="10"/>
      <c r="J15" s="9"/>
      <c r="K15" s="9"/>
      <c r="L15" s="9"/>
      <c r="M15" s="10"/>
      <c r="N15" s="10">
        <v>1.3</v>
      </c>
      <c r="O15" s="10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>
        <v>5</v>
      </c>
      <c r="AE15" s="9"/>
      <c r="AF15" s="9"/>
    </row>
    <row r="16" spans="1:32" x14ac:dyDescent="0.25">
      <c r="A16" s="8">
        <v>41596</v>
      </c>
      <c r="B16" s="9" t="str">
        <f t="shared" si="1"/>
        <v>P28 A 160</v>
      </c>
      <c r="C16" s="9" t="s">
        <v>23</v>
      </c>
      <c r="D16" s="9" t="s">
        <v>24</v>
      </c>
      <c r="E16" s="9" t="s">
        <v>33</v>
      </c>
      <c r="F16" s="9"/>
      <c r="G16" s="9"/>
      <c r="H16" s="9"/>
      <c r="I16" s="10"/>
      <c r="J16" s="9"/>
      <c r="K16" s="9"/>
      <c r="L16" s="9"/>
      <c r="M16" s="10"/>
      <c r="N16" s="10">
        <v>1.1000000000000001</v>
      </c>
      <c r="O16" s="10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>
        <v>4</v>
      </c>
      <c r="AE16" s="9"/>
      <c r="AF16" s="9"/>
    </row>
    <row r="17" spans="1:32" x14ac:dyDescent="0.25">
      <c r="A17" s="8">
        <v>41603</v>
      </c>
      <c r="B17" s="9" t="str">
        <f t="shared" si="1"/>
        <v>P28 A 160</v>
      </c>
      <c r="C17" s="9" t="s">
        <v>23</v>
      </c>
      <c r="D17" s="9" t="s">
        <v>24</v>
      </c>
      <c r="E17" s="9" t="s">
        <v>34</v>
      </c>
      <c r="F17" s="9"/>
      <c r="G17" s="9"/>
      <c r="H17" s="9"/>
      <c r="I17" s="10"/>
      <c r="J17" s="9"/>
      <c r="K17" s="9"/>
      <c r="L17" s="9"/>
      <c r="M17" s="10"/>
      <c r="N17" s="10">
        <v>1.1000000000000001</v>
      </c>
      <c r="O17" s="10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>
        <v>5</v>
      </c>
      <c r="AE17" s="9"/>
      <c r="AF17" s="9"/>
    </row>
    <row r="18" spans="1:32" x14ac:dyDescent="0.25">
      <c r="A18" s="8">
        <v>41613</v>
      </c>
      <c r="B18" s="9" t="str">
        <f t="shared" si="1"/>
        <v>P28 A 160</v>
      </c>
      <c r="C18" s="9" t="s">
        <v>26</v>
      </c>
      <c r="D18" s="9" t="s">
        <v>24</v>
      </c>
      <c r="E18" s="9" t="s">
        <v>30</v>
      </c>
      <c r="F18" s="9"/>
      <c r="G18" s="9"/>
      <c r="H18" s="9"/>
      <c r="I18" s="10"/>
      <c r="J18" s="9"/>
      <c r="K18" s="9"/>
      <c r="L18" s="9"/>
      <c r="M18" s="10"/>
      <c r="N18" s="10">
        <v>0.8</v>
      </c>
      <c r="O18" s="10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>
        <v>3</v>
      </c>
      <c r="AE18" s="9"/>
      <c r="AF18" s="9"/>
    </row>
    <row r="19" spans="1:32" x14ac:dyDescent="0.25">
      <c r="A19" s="8">
        <v>41622</v>
      </c>
      <c r="B19" s="9" t="str">
        <f t="shared" si="1"/>
        <v>P28 A 160</v>
      </c>
      <c r="C19" s="9" t="s">
        <v>26</v>
      </c>
      <c r="D19" s="9" t="s">
        <v>24</v>
      </c>
      <c r="E19" s="9" t="s">
        <v>33</v>
      </c>
      <c r="F19" s="9"/>
      <c r="G19" s="9"/>
      <c r="H19" s="9"/>
      <c r="I19" s="10"/>
      <c r="J19" s="9"/>
      <c r="K19" s="9"/>
      <c r="L19" s="9"/>
      <c r="M19" s="10"/>
      <c r="N19" s="10">
        <v>1.3</v>
      </c>
      <c r="O19" s="10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>
        <v>8</v>
      </c>
      <c r="AE19" s="9"/>
      <c r="AF19" s="9"/>
    </row>
    <row r="20" spans="1:32" x14ac:dyDescent="0.25">
      <c r="A20" s="8">
        <v>41624</v>
      </c>
      <c r="B20" s="9" t="str">
        <f t="shared" si="1"/>
        <v>P28 A 160</v>
      </c>
      <c r="C20" s="9" t="s">
        <v>26</v>
      </c>
      <c r="D20" s="9" t="s">
        <v>24</v>
      </c>
      <c r="E20" s="9" t="s">
        <v>33</v>
      </c>
      <c r="F20" s="9"/>
      <c r="G20" s="9"/>
      <c r="H20" s="9"/>
      <c r="I20" s="10"/>
      <c r="J20" s="9"/>
      <c r="K20" s="9"/>
      <c r="L20" s="9"/>
      <c r="M20" s="10"/>
      <c r="N20" s="10">
        <v>1.3</v>
      </c>
      <c r="O20" s="10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5</v>
      </c>
      <c r="AE20" s="9"/>
      <c r="AF20" s="9"/>
    </row>
    <row r="21" spans="1:32" x14ac:dyDescent="0.25">
      <c r="A21" s="8">
        <v>41652</v>
      </c>
      <c r="B21" s="9" t="str">
        <f t="shared" si="1"/>
        <v>P28 A 160</v>
      </c>
      <c r="C21" s="9" t="s">
        <v>26</v>
      </c>
      <c r="D21" s="9" t="s">
        <v>24</v>
      </c>
      <c r="E21" s="9" t="s">
        <v>33</v>
      </c>
      <c r="F21" s="9"/>
      <c r="G21" s="9"/>
      <c r="H21" s="9"/>
      <c r="I21" s="10"/>
      <c r="J21" s="9"/>
      <c r="K21" s="9"/>
      <c r="L21" s="9"/>
      <c r="M21" s="10"/>
      <c r="N21" s="10">
        <v>1.3</v>
      </c>
      <c r="O21" s="10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>
        <v>6</v>
      </c>
      <c r="AE21" s="9"/>
      <c r="AF21" s="9"/>
    </row>
    <row r="22" spans="1:32" x14ac:dyDescent="0.25">
      <c r="A22" s="8">
        <v>41653</v>
      </c>
      <c r="B22" s="9" t="str">
        <f t="shared" si="1"/>
        <v>P28 A 160</v>
      </c>
      <c r="C22" s="9" t="s">
        <v>26</v>
      </c>
      <c r="D22" s="9" t="s">
        <v>24</v>
      </c>
      <c r="E22" s="9" t="s">
        <v>33</v>
      </c>
      <c r="F22" s="9"/>
      <c r="G22" s="9"/>
      <c r="H22" s="9"/>
      <c r="I22" s="10"/>
      <c r="J22" s="9"/>
      <c r="K22" s="9"/>
      <c r="L22" s="9"/>
      <c r="M22" s="10"/>
      <c r="N22" s="10">
        <v>1.2</v>
      </c>
      <c r="O22" s="10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>
        <v>5</v>
      </c>
      <c r="AE22" s="9"/>
      <c r="AF22" s="9"/>
    </row>
    <row r="23" spans="1:32" x14ac:dyDescent="0.25">
      <c r="A23" s="8">
        <v>41654</v>
      </c>
      <c r="B23" s="9" t="str">
        <f t="shared" si="1"/>
        <v>P28 A 160</v>
      </c>
      <c r="C23" s="9" t="s">
        <v>26</v>
      </c>
      <c r="D23" s="9" t="s">
        <v>24</v>
      </c>
      <c r="E23" s="9" t="s">
        <v>30</v>
      </c>
      <c r="F23" s="9"/>
      <c r="G23" s="9"/>
      <c r="H23" s="9"/>
      <c r="I23" s="10"/>
      <c r="J23" s="9"/>
      <c r="K23" s="9"/>
      <c r="L23" s="9"/>
      <c r="M23" s="10"/>
      <c r="N23" s="10">
        <v>1.2</v>
      </c>
      <c r="O23" s="10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>
        <v>5</v>
      </c>
      <c r="AE23" s="9"/>
      <c r="AF23" s="9"/>
    </row>
    <row r="24" spans="1:32" x14ac:dyDescent="0.25">
      <c r="A24" s="8">
        <v>41655</v>
      </c>
      <c r="B24" s="9" t="str">
        <f t="shared" si="1"/>
        <v>P28 A 160</v>
      </c>
      <c r="C24" s="9" t="s">
        <v>26</v>
      </c>
      <c r="D24" s="9" t="s">
        <v>24</v>
      </c>
      <c r="E24" s="9" t="s">
        <v>33</v>
      </c>
      <c r="F24" s="9"/>
      <c r="G24" s="9"/>
      <c r="H24" s="9"/>
      <c r="I24" s="10"/>
      <c r="J24" s="9"/>
      <c r="K24" s="9"/>
      <c r="L24" s="9"/>
      <c r="M24" s="10"/>
      <c r="N24" s="10">
        <v>1.2</v>
      </c>
      <c r="O24" s="10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>
        <v>5</v>
      </c>
      <c r="AE24" s="9"/>
      <c r="AF24" s="9"/>
    </row>
    <row r="25" spans="1:32" x14ac:dyDescent="0.25">
      <c r="A25" s="8">
        <v>41659</v>
      </c>
      <c r="B25" s="9" t="str">
        <f t="shared" si="1"/>
        <v>P28 A 160</v>
      </c>
      <c r="C25" s="9" t="s">
        <v>26</v>
      </c>
      <c r="D25" s="9" t="s">
        <v>31</v>
      </c>
      <c r="E25" s="9" t="s">
        <v>35</v>
      </c>
      <c r="F25" s="9"/>
      <c r="G25" s="9"/>
      <c r="H25" s="9"/>
      <c r="I25" s="10"/>
      <c r="J25" s="9"/>
      <c r="K25" s="9"/>
      <c r="L25" s="9"/>
      <c r="M25" s="10"/>
      <c r="N25" s="10">
        <v>1.2</v>
      </c>
      <c r="O25" s="10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>
        <v>6</v>
      </c>
      <c r="AE25" s="9"/>
      <c r="AF25" s="9"/>
    </row>
    <row r="26" spans="1:32" x14ac:dyDescent="0.25">
      <c r="A26" s="8">
        <v>41660</v>
      </c>
      <c r="B26" s="9" t="str">
        <f t="shared" si="1"/>
        <v>P28 A 160</v>
      </c>
      <c r="C26" s="9" t="s">
        <v>26</v>
      </c>
      <c r="D26" s="9" t="s">
        <v>24</v>
      </c>
      <c r="E26" s="9" t="s">
        <v>30</v>
      </c>
      <c r="F26" s="9"/>
      <c r="G26" s="9"/>
      <c r="H26" s="9"/>
      <c r="I26" s="10"/>
      <c r="J26" s="9"/>
      <c r="K26" s="9"/>
      <c r="L26" s="9"/>
      <c r="M26" s="10"/>
      <c r="N26" s="10">
        <v>1.3</v>
      </c>
      <c r="O26" s="10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6</v>
      </c>
      <c r="AE26" s="9"/>
      <c r="AF26" s="9"/>
    </row>
    <row r="27" spans="1:32" x14ac:dyDescent="0.25">
      <c r="A27" s="8">
        <v>41662</v>
      </c>
      <c r="B27" s="9" t="str">
        <f t="shared" si="1"/>
        <v>P28 A 160</v>
      </c>
      <c r="C27" s="9" t="s">
        <v>26</v>
      </c>
      <c r="D27" s="9" t="s">
        <v>24</v>
      </c>
      <c r="E27" s="9" t="s">
        <v>30</v>
      </c>
      <c r="F27" s="9"/>
      <c r="G27" s="9"/>
      <c r="H27" s="9"/>
      <c r="I27" s="10"/>
      <c r="J27" s="9"/>
      <c r="K27" s="9"/>
      <c r="L27" s="9"/>
      <c r="M27" s="10"/>
      <c r="N27" s="10">
        <v>1.3</v>
      </c>
      <c r="O27" s="10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>
        <v>5</v>
      </c>
      <c r="AE27" s="9"/>
      <c r="AF27" s="9"/>
    </row>
    <row r="28" spans="1:32" x14ac:dyDescent="0.25">
      <c r="A28" s="8">
        <v>41666</v>
      </c>
      <c r="B28" s="9" t="str">
        <f t="shared" si="1"/>
        <v>P28 A 160</v>
      </c>
      <c r="C28" s="9" t="s">
        <v>26</v>
      </c>
      <c r="D28" s="9" t="s">
        <v>24</v>
      </c>
      <c r="E28" s="9" t="s">
        <v>30</v>
      </c>
      <c r="F28" s="9"/>
      <c r="G28" s="9"/>
      <c r="H28" s="9"/>
      <c r="I28" s="10"/>
      <c r="J28" s="9"/>
      <c r="K28" s="9"/>
      <c r="L28" s="9"/>
      <c r="M28" s="10"/>
      <c r="N28" s="10">
        <v>1</v>
      </c>
      <c r="O28" s="10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>
        <v>6</v>
      </c>
      <c r="AE28" s="9"/>
      <c r="AF28" s="9"/>
    </row>
    <row r="29" spans="1:32" x14ac:dyDescent="0.25">
      <c r="A29" s="8">
        <v>41668</v>
      </c>
      <c r="B29" s="9" t="str">
        <f t="shared" si="1"/>
        <v>P28 A 160</v>
      </c>
      <c r="C29" s="9" t="s">
        <v>26</v>
      </c>
      <c r="D29" s="9" t="s">
        <v>24</v>
      </c>
      <c r="E29" s="9" t="s">
        <v>30</v>
      </c>
      <c r="F29" s="9"/>
      <c r="G29" s="9"/>
      <c r="H29" s="9"/>
      <c r="I29" s="10"/>
      <c r="J29" s="9"/>
      <c r="K29" s="9"/>
      <c r="L29" s="9"/>
      <c r="M29" s="10"/>
      <c r="N29" s="10">
        <v>1.2</v>
      </c>
      <c r="O29" s="10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>
        <v>5</v>
      </c>
      <c r="AE29" s="9"/>
      <c r="AF29" s="9"/>
    </row>
    <row r="30" spans="1:32" x14ac:dyDescent="0.25">
      <c r="A30" s="8">
        <v>41672</v>
      </c>
      <c r="B30" s="9" t="str">
        <f t="shared" si="1"/>
        <v>P28 A 160</v>
      </c>
      <c r="C30" s="9" t="s">
        <v>26</v>
      </c>
      <c r="D30" s="9" t="s">
        <v>24</v>
      </c>
      <c r="E30" s="9" t="s">
        <v>30</v>
      </c>
      <c r="F30" s="9"/>
      <c r="G30" s="9"/>
      <c r="H30" s="9"/>
      <c r="I30" s="10"/>
      <c r="J30" s="9"/>
      <c r="K30" s="9"/>
      <c r="L30" s="9"/>
      <c r="M30" s="10"/>
      <c r="N30" s="10">
        <v>1.6</v>
      </c>
      <c r="O30" s="10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>
        <v>11</v>
      </c>
      <c r="AE30" s="9"/>
      <c r="AF30" s="9"/>
    </row>
    <row r="31" spans="1:32" x14ac:dyDescent="0.25">
      <c r="A31" s="8">
        <v>41681</v>
      </c>
      <c r="B31" s="9" t="str">
        <f t="shared" si="1"/>
        <v>P28 A 160</v>
      </c>
      <c r="C31" s="9" t="s">
        <v>26</v>
      </c>
      <c r="D31" s="9" t="s">
        <v>31</v>
      </c>
      <c r="E31" s="9" t="s">
        <v>33</v>
      </c>
      <c r="F31" s="9"/>
      <c r="G31" s="9"/>
      <c r="H31" s="9"/>
      <c r="I31" s="10"/>
      <c r="J31" s="9"/>
      <c r="K31" s="9"/>
      <c r="L31" s="9"/>
      <c r="M31" s="10"/>
      <c r="N31" s="10">
        <v>1</v>
      </c>
      <c r="O31" s="10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>
        <v>5</v>
      </c>
      <c r="AE31" s="9"/>
      <c r="AF31" s="9"/>
    </row>
    <row r="32" spans="1:32" x14ac:dyDescent="0.25">
      <c r="A32" s="11">
        <v>41681</v>
      </c>
      <c r="B32" s="9" t="str">
        <f t="shared" si="1"/>
        <v>P28 A 160</v>
      </c>
      <c r="C32" s="12" t="s">
        <v>26</v>
      </c>
      <c r="D32" s="12" t="s">
        <v>36</v>
      </c>
      <c r="E32" s="12" t="s">
        <v>37</v>
      </c>
      <c r="F32" s="12"/>
      <c r="G32" s="12"/>
      <c r="H32" s="12"/>
      <c r="I32" s="13"/>
      <c r="J32" s="12"/>
      <c r="K32" s="12"/>
      <c r="L32" s="12"/>
      <c r="M32" s="13"/>
      <c r="N32" s="13"/>
      <c r="O32" s="13">
        <v>0.5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>
        <v>1</v>
      </c>
      <c r="AE32" s="12"/>
      <c r="AF32" s="12"/>
    </row>
    <row r="33" spans="1:32" x14ac:dyDescent="0.25">
      <c r="A33" s="8">
        <v>41688</v>
      </c>
      <c r="B33" s="9" t="str">
        <f t="shared" si="1"/>
        <v>P28 A 160</v>
      </c>
      <c r="C33" s="9" t="s">
        <v>26</v>
      </c>
      <c r="D33" s="9" t="s">
        <v>24</v>
      </c>
      <c r="E33" s="9" t="s">
        <v>30</v>
      </c>
      <c r="F33" s="9"/>
      <c r="G33" s="9"/>
      <c r="H33" s="9"/>
      <c r="I33" s="10"/>
      <c r="J33" s="9"/>
      <c r="K33" s="9"/>
      <c r="L33" s="9"/>
      <c r="M33" s="10"/>
      <c r="N33" s="10">
        <v>0.9</v>
      </c>
      <c r="O33" s="1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>
        <v>4</v>
      </c>
      <c r="AE33" s="9"/>
      <c r="AF33" s="9"/>
    </row>
    <row r="34" spans="1:32" x14ac:dyDescent="0.25">
      <c r="A34" s="8">
        <v>41690</v>
      </c>
      <c r="B34" s="9" t="str">
        <f t="shared" si="1"/>
        <v>P28 A 160</v>
      </c>
      <c r="C34" s="9" t="s">
        <v>26</v>
      </c>
      <c r="D34" s="9" t="s">
        <v>24</v>
      </c>
      <c r="E34" s="9" t="s">
        <v>33</v>
      </c>
      <c r="F34" s="9"/>
      <c r="G34" s="9"/>
      <c r="H34" s="9"/>
      <c r="I34" s="10"/>
      <c r="J34" s="9"/>
      <c r="K34" s="9"/>
      <c r="L34" s="9"/>
      <c r="M34" s="10"/>
      <c r="N34" s="10">
        <v>0.6</v>
      </c>
      <c r="O34" s="10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3</v>
      </c>
      <c r="AE34" s="9"/>
      <c r="AF34" s="9"/>
    </row>
    <row r="35" spans="1:32" x14ac:dyDescent="0.25">
      <c r="A35" s="8">
        <v>41690</v>
      </c>
      <c r="B35" s="14" t="str">
        <f>$B$34</f>
        <v>P28 A 160</v>
      </c>
      <c r="C35" s="9" t="s">
        <v>26</v>
      </c>
      <c r="D35" s="9" t="s">
        <v>36</v>
      </c>
      <c r="E35" s="9" t="s">
        <v>30</v>
      </c>
      <c r="F35" s="9"/>
      <c r="G35" s="9"/>
      <c r="H35" s="9"/>
      <c r="I35" s="10"/>
      <c r="J35" s="9"/>
      <c r="K35" s="9"/>
      <c r="L35" s="9"/>
      <c r="M35" s="10"/>
      <c r="N35" s="10"/>
      <c r="O35" s="10">
        <v>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>
        <v>4</v>
      </c>
      <c r="AE35" s="9"/>
      <c r="AF35" s="9"/>
    </row>
    <row r="36" spans="1:32" x14ac:dyDescent="0.25">
      <c r="A36" s="8">
        <v>41699</v>
      </c>
      <c r="B36" s="14" t="str">
        <f t="shared" ref="B36:B54" si="2">$B$34</f>
        <v>P28 A 160</v>
      </c>
      <c r="C36" s="9" t="s">
        <v>26</v>
      </c>
      <c r="D36" s="9" t="s">
        <v>24</v>
      </c>
      <c r="E36" s="9" t="s">
        <v>33</v>
      </c>
      <c r="F36" s="9"/>
      <c r="G36" s="9"/>
      <c r="H36" s="9"/>
      <c r="I36" s="10"/>
      <c r="J36" s="9"/>
      <c r="K36" s="9"/>
      <c r="L36" s="9"/>
      <c r="M36" s="10"/>
      <c r="N36" s="10">
        <v>0.4</v>
      </c>
      <c r="O36" s="10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>
        <v>3</v>
      </c>
      <c r="AE36" s="9"/>
      <c r="AF36" s="9"/>
    </row>
    <row r="37" spans="1:32" x14ac:dyDescent="0.25">
      <c r="A37" s="8">
        <v>41699</v>
      </c>
      <c r="B37" s="14" t="str">
        <f t="shared" si="2"/>
        <v>P28 A 160</v>
      </c>
      <c r="C37" s="9" t="s">
        <v>26</v>
      </c>
      <c r="D37" s="9" t="s">
        <v>36</v>
      </c>
      <c r="E37" s="9" t="s">
        <v>38</v>
      </c>
      <c r="F37" s="9"/>
      <c r="G37" s="9"/>
      <c r="H37" s="9"/>
      <c r="I37" s="10"/>
      <c r="J37" s="9"/>
      <c r="K37" s="9"/>
      <c r="L37" s="9"/>
      <c r="M37" s="10"/>
      <c r="N37" s="10"/>
      <c r="O37" s="10">
        <v>1.2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>
        <v>6</v>
      </c>
      <c r="AE37" s="9"/>
      <c r="AF37" s="9"/>
    </row>
    <row r="38" spans="1:32" x14ac:dyDescent="0.25">
      <c r="A38" s="8">
        <v>41710</v>
      </c>
      <c r="B38" s="14" t="str">
        <f t="shared" si="2"/>
        <v>P28 A 160</v>
      </c>
      <c r="C38" s="15" t="s">
        <v>26</v>
      </c>
      <c r="D38" s="15" t="s">
        <v>24</v>
      </c>
      <c r="E38" s="15" t="s">
        <v>33</v>
      </c>
      <c r="F38" s="9"/>
      <c r="G38" s="9"/>
      <c r="H38" s="9"/>
      <c r="I38" s="10"/>
      <c r="J38" s="9"/>
      <c r="K38" s="9"/>
      <c r="L38" s="9"/>
      <c r="M38" s="10"/>
      <c r="N38" s="10">
        <v>1</v>
      </c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5">
        <v>4</v>
      </c>
      <c r="AE38" s="9"/>
      <c r="AF38" s="9"/>
    </row>
    <row r="39" spans="1:32" x14ac:dyDescent="0.25">
      <c r="A39" s="8">
        <v>41714</v>
      </c>
      <c r="B39" s="14" t="str">
        <f t="shared" si="2"/>
        <v>P28 A 160</v>
      </c>
      <c r="C39" s="15" t="s">
        <v>26</v>
      </c>
      <c r="D39" s="15" t="s">
        <v>24</v>
      </c>
      <c r="E39" s="15" t="s">
        <v>40</v>
      </c>
      <c r="F39" s="9"/>
      <c r="G39" s="9"/>
      <c r="H39" s="9"/>
      <c r="I39" s="10"/>
      <c r="J39" s="9"/>
      <c r="K39" s="9"/>
      <c r="L39" s="9"/>
      <c r="M39" s="10"/>
      <c r="N39" s="10">
        <v>1</v>
      </c>
      <c r="O39" s="10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5">
        <v>1</v>
      </c>
      <c r="AE39" s="9"/>
      <c r="AF39" s="9"/>
    </row>
    <row r="40" spans="1:32" x14ac:dyDescent="0.25">
      <c r="A40" s="8">
        <v>41717</v>
      </c>
      <c r="B40" s="14" t="str">
        <f t="shared" si="2"/>
        <v>P28 A 160</v>
      </c>
      <c r="C40" s="15" t="s">
        <v>26</v>
      </c>
      <c r="D40" s="15" t="s">
        <v>36</v>
      </c>
      <c r="E40" s="15" t="s">
        <v>30</v>
      </c>
      <c r="F40" s="9"/>
      <c r="G40" s="9"/>
      <c r="H40" s="9"/>
      <c r="I40" s="10"/>
      <c r="J40" s="9"/>
      <c r="K40" s="9"/>
      <c r="L40" s="9"/>
      <c r="M40" s="10"/>
      <c r="N40" s="10"/>
      <c r="O40" s="10">
        <v>1.2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5">
        <v>4</v>
      </c>
      <c r="AE40" s="9"/>
      <c r="AF40" s="9"/>
    </row>
    <row r="41" spans="1:32" x14ac:dyDescent="0.25">
      <c r="A41" s="8">
        <v>41730</v>
      </c>
      <c r="B41" s="14" t="str">
        <f t="shared" si="2"/>
        <v>P28 A 160</v>
      </c>
      <c r="C41" s="9" t="s">
        <v>23</v>
      </c>
      <c r="D41" s="9" t="s">
        <v>41</v>
      </c>
      <c r="E41" s="9" t="s">
        <v>44</v>
      </c>
      <c r="F41" s="9"/>
      <c r="G41" s="9"/>
      <c r="H41" s="9"/>
      <c r="I41" s="10"/>
      <c r="J41" s="9"/>
      <c r="K41" s="9"/>
      <c r="L41" s="9"/>
      <c r="M41" s="10"/>
      <c r="N41" s="10">
        <v>1.1000000000000001</v>
      </c>
      <c r="O41" s="10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>
        <v>1</v>
      </c>
      <c r="AE41" s="9"/>
      <c r="AF41" s="9"/>
    </row>
    <row r="42" spans="1:32" x14ac:dyDescent="0.25">
      <c r="A42" s="8">
        <v>41766</v>
      </c>
      <c r="B42" s="14" t="str">
        <f t="shared" si="2"/>
        <v>P28 A 160</v>
      </c>
      <c r="C42" s="9" t="s">
        <v>23</v>
      </c>
      <c r="D42" s="9" t="s">
        <v>42</v>
      </c>
      <c r="E42" s="9" t="s">
        <v>44</v>
      </c>
      <c r="F42" s="9"/>
      <c r="G42" s="9"/>
      <c r="H42" s="9"/>
      <c r="I42" s="10"/>
      <c r="J42" s="9"/>
      <c r="K42" s="9"/>
      <c r="L42" s="9"/>
      <c r="M42" s="10"/>
      <c r="N42" s="10">
        <v>1.2</v>
      </c>
      <c r="O42" s="10"/>
      <c r="P42" s="9"/>
      <c r="Q42" s="9"/>
      <c r="R42" s="9"/>
      <c r="S42" s="10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>
        <v>1</v>
      </c>
      <c r="AE42" s="9"/>
      <c r="AF42" s="9"/>
    </row>
    <row r="43" spans="1:32" x14ac:dyDescent="0.25">
      <c r="A43" s="8">
        <v>41766</v>
      </c>
      <c r="B43" s="14" t="str">
        <f t="shared" si="2"/>
        <v>P28 A 160</v>
      </c>
      <c r="C43" s="9" t="s">
        <v>23</v>
      </c>
      <c r="D43" s="9" t="s">
        <v>43</v>
      </c>
      <c r="E43" s="9" t="s">
        <v>45</v>
      </c>
      <c r="F43" s="9"/>
      <c r="G43" s="9"/>
      <c r="H43" s="9"/>
      <c r="I43" s="10"/>
      <c r="J43" s="9"/>
      <c r="K43" s="9"/>
      <c r="L43" s="9"/>
      <c r="M43" s="10"/>
      <c r="N43" s="10"/>
      <c r="O43" s="10">
        <v>1.1000000000000001</v>
      </c>
      <c r="P43" s="9"/>
      <c r="Q43" s="9"/>
      <c r="R43" s="9"/>
      <c r="S43" s="10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>
        <v>4</v>
      </c>
      <c r="AE43" s="9"/>
      <c r="AF43" s="9"/>
    </row>
    <row r="44" spans="1:32" x14ac:dyDescent="0.25">
      <c r="A44" s="8">
        <v>41778</v>
      </c>
      <c r="B44" s="14" t="str">
        <f t="shared" si="2"/>
        <v>P28 A 160</v>
      </c>
      <c r="C44" s="9" t="s">
        <v>26</v>
      </c>
      <c r="D44" s="9" t="s">
        <v>41</v>
      </c>
      <c r="E44" s="9" t="s">
        <v>46</v>
      </c>
      <c r="F44" s="9"/>
      <c r="G44" s="9"/>
      <c r="H44" s="9"/>
      <c r="I44" s="10"/>
      <c r="J44" s="9"/>
      <c r="K44" s="9"/>
      <c r="L44" s="9"/>
      <c r="M44" s="10"/>
      <c r="N44" s="10">
        <v>1.1000000000000001</v>
      </c>
      <c r="O44" s="10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>
        <v>1</v>
      </c>
      <c r="AE44" s="9"/>
      <c r="AF44" s="9"/>
    </row>
    <row r="45" spans="1:32" x14ac:dyDescent="0.25">
      <c r="A45" s="8">
        <v>41779</v>
      </c>
      <c r="B45" s="14" t="str">
        <f t="shared" si="2"/>
        <v>P28 A 160</v>
      </c>
      <c r="C45" s="15" t="s">
        <v>26</v>
      </c>
      <c r="D45" s="9" t="s">
        <v>48</v>
      </c>
      <c r="E45" s="15" t="s">
        <v>47</v>
      </c>
      <c r="F45" s="9"/>
      <c r="G45" s="9"/>
      <c r="H45" s="9"/>
      <c r="I45" s="10"/>
      <c r="J45" s="9"/>
      <c r="K45" s="9"/>
      <c r="L45" s="9"/>
      <c r="M45" s="10"/>
      <c r="N45" s="10">
        <v>1.3</v>
      </c>
      <c r="O45" s="10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>
        <v>1</v>
      </c>
      <c r="AE45" s="9"/>
      <c r="AF45" s="9"/>
    </row>
    <row r="46" spans="1:32" x14ac:dyDescent="0.25">
      <c r="A46" s="8">
        <v>41782</v>
      </c>
      <c r="B46" s="14" t="str">
        <f t="shared" si="2"/>
        <v>P28 A 160</v>
      </c>
      <c r="C46" s="15" t="s">
        <v>26</v>
      </c>
      <c r="D46" s="15" t="s">
        <v>36</v>
      </c>
      <c r="E46" s="15" t="s">
        <v>44</v>
      </c>
      <c r="F46" s="9"/>
      <c r="G46" s="9"/>
      <c r="H46" s="9"/>
      <c r="I46" s="10"/>
      <c r="J46" s="9"/>
      <c r="K46" s="9"/>
      <c r="L46" s="9"/>
      <c r="M46" s="10"/>
      <c r="N46" s="10"/>
      <c r="O46" s="10">
        <v>1.3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5">
        <v>1</v>
      </c>
      <c r="AE46" s="9"/>
      <c r="AF46" s="9"/>
    </row>
    <row r="47" spans="1:32" x14ac:dyDescent="0.25">
      <c r="A47" s="8">
        <v>41785</v>
      </c>
      <c r="B47" s="14" t="str">
        <f t="shared" si="2"/>
        <v>P28 A 160</v>
      </c>
      <c r="C47" s="9" t="s">
        <v>26</v>
      </c>
      <c r="D47" s="15" t="s">
        <v>36</v>
      </c>
      <c r="E47" s="9" t="s">
        <v>49</v>
      </c>
      <c r="F47" s="9"/>
      <c r="G47" s="9"/>
      <c r="H47" s="9"/>
      <c r="I47" s="10"/>
      <c r="J47" s="9"/>
      <c r="K47" s="9"/>
      <c r="L47" s="9"/>
      <c r="M47" s="10"/>
      <c r="N47" s="10"/>
      <c r="O47" s="10">
        <v>1.3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>
        <v>1</v>
      </c>
      <c r="AE47" s="9"/>
      <c r="AF47" s="9"/>
    </row>
    <row r="48" spans="1:32" x14ac:dyDescent="0.25">
      <c r="A48" s="8">
        <v>41785</v>
      </c>
      <c r="B48" s="14" t="str">
        <f t="shared" si="2"/>
        <v>P28 A 160</v>
      </c>
      <c r="C48" s="9" t="s">
        <v>23</v>
      </c>
      <c r="D48" s="9" t="s">
        <v>50</v>
      </c>
      <c r="E48" s="9" t="s">
        <v>51</v>
      </c>
      <c r="F48" s="9"/>
      <c r="G48" s="9"/>
      <c r="H48" s="9"/>
      <c r="I48" s="10"/>
      <c r="J48" s="9"/>
      <c r="K48" s="9"/>
      <c r="L48" s="9"/>
      <c r="M48" s="10"/>
      <c r="N48" s="10"/>
      <c r="O48" s="10">
        <v>1.2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>
        <v>1</v>
      </c>
      <c r="AE48" s="9"/>
      <c r="AF48" s="9"/>
    </row>
    <row r="49" spans="1:35" x14ac:dyDescent="0.25">
      <c r="A49" s="8">
        <v>41787</v>
      </c>
      <c r="B49" s="14" t="str">
        <f t="shared" si="2"/>
        <v>P28 A 160</v>
      </c>
      <c r="C49" s="9" t="s">
        <v>52</v>
      </c>
      <c r="D49" s="9" t="s">
        <v>53</v>
      </c>
      <c r="E49" s="9" t="s">
        <v>54</v>
      </c>
      <c r="F49" s="9"/>
      <c r="G49" s="9"/>
      <c r="H49" s="9"/>
      <c r="I49" s="10"/>
      <c r="J49" s="9"/>
      <c r="K49" s="9"/>
      <c r="L49" s="9"/>
      <c r="M49" s="10"/>
      <c r="N49" s="10">
        <v>1.1000000000000001</v>
      </c>
      <c r="O49" s="10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>
        <v>1</v>
      </c>
      <c r="AE49" s="9"/>
      <c r="AF49" s="9"/>
    </row>
    <row r="50" spans="1:35" x14ac:dyDescent="0.25">
      <c r="A50" s="8">
        <v>41788</v>
      </c>
      <c r="B50" s="14" t="str">
        <f t="shared" si="2"/>
        <v>P28 A 160</v>
      </c>
      <c r="C50" s="9" t="s">
        <v>26</v>
      </c>
      <c r="D50" s="9" t="s">
        <v>36</v>
      </c>
      <c r="E50" s="9" t="s">
        <v>55</v>
      </c>
      <c r="F50" s="9"/>
      <c r="G50" s="9"/>
      <c r="H50" s="9"/>
      <c r="I50" s="10"/>
      <c r="J50" s="9"/>
      <c r="K50" s="9"/>
      <c r="L50" s="9"/>
      <c r="M50" s="10"/>
      <c r="N50" s="10"/>
      <c r="O50" s="10">
        <v>1.3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>
        <v>1</v>
      </c>
      <c r="AE50" s="9"/>
      <c r="AF50" s="9"/>
    </row>
    <row r="51" spans="1:35" x14ac:dyDescent="0.25">
      <c r="A51" s="8">
        <v>41799</v>
      </c>
      <c r="B51" s="14" t="str">
        <f t="shared" si="2"/>
        <v>P28 A 160</v>
      </c>
      <c r="C51" s="15" t="s">
        <v>26</v>
      </c>
      <c r="D51" s="15" t="s">
        <v>41</v>
      </c>
      <c r="E51" s="15" t="s">
        <v>56</v>
      </c>
      <c r="F51" s="9"/>
      <c r="G51" s="9"/>
      <c r="H51" s="9"/>
      <c r="I51" s="10"/>
      <c r="J51" s="9"/>
      <c r="K51" s="9"/>
      <c r="L51" s="9"/>
      <c r="M51" s="10"/>
      <c r="N51" s="10">
        <v>2.9</v>
      </c>
      <c r="O51" s="10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5">
        <v>4</v>
      </c>
      <c r="AE51" s="9"/>
      <c r="AF51" s="9"/>
    </row>
    <row r="52" spans="1:35" x14ac:dyDescent="0.25">
      <c r="A52" s="8">
        <v>41816</v>
      </c>
      <c r="B52" s="14" t="str">
        <f t="shared" si="2"/>
        <v>P28 A 160</v>
      </c>
      <c r="C52" s="15" t="s">
        <v>26</v>
      </c>
      <c r="D52" s="15" t="s">
        <v>41</v>
      </c>
      <c r="E52" s="15" t="s">
        <v>57</v>
      </c>
      <c r="F52" s="9"/>
      <c r="G52" s="9"/>
      <c r="H52" s="9"/>
      <c r="I52" s="10"/>
      <c r="J52" s="9"/>
      <c r="K52" s="9"/>
      <c r="L52" s="9"/>
      <c r="M52" s="10"/>
      <c r="N52" s="10">
        <v>3.3</v>
      </c>
      <c r="O52" s="10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5">
        <v>4</v>
      </c>
      <c r="AE52" s="9"/>
      <c r="AF52" s="9"/>
    </row>
    <row r="53" spans="1:35" x14ac:dyDescent="0.25">
      <c r="A53" s="16">
        <v>41825</v>
      </c>
      <c r="B53" s="14" t="str">
        <f t="shared" si="2"/>
        <v>P28 A 160</v>
      </c>
      <c r="C53" s="15" t="s">
        <v>26</v>
      </c>
      <c r="D53" s="15" t="s">
        <v>36</v>
      </c>
      <c r="E53" s="15" t="s">
        <v>58</v>
      </c>
      <c r="F53" s="9"/>
      <c r="G53" s="9"/>
      <c r="H53" s="9"/>
      <c r="I53" s="10"/>
      <c r="J53" s="9"/>
      <c r="K53" s="9"/>
      <c r="L53" s="9"/>
      <c r="M53" s="10"/>
      <c r="N53" s="10"/>
      <c r="O53" s="10">
        <v>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5">
        <v>2</v>
      </c>
      <c r="AE53" s="9"/>
      <c r="AF53" s="9"/>
    </row>
    <row r="54" spans="1:35" x14ac:dyDescent="0.25">
      <c r="A54" s="8">
        <v>41831</v>
      </c>
      <c r="B54" s="14" t="str">
        <f t="shared" si="2"/>
        <v>P28 A 160</v>
      </c>
      <c r="C54" s="15" t="s">
        <v>26</v>
      </c>
      <c r="D54" s="15" t="s">
        <v>36</v>
      </c>
      <c r="E54" s="15" t="s">
        <v>59</v>
      </c>
      <c r="F54" s="9"/>
      <c r="G54" s="9"/>
      <c r="H54" s="9"/>
      <c r="I54" s="10"/>
      <c r="J54" s="9"/>
      <c r="K54" s="9"/>
      <c r="L54" s="9"/>
      <c r="M54" s="10"/>
      <c r="N54" s="10"/>
      <c r="O54" s="10">
        <v>2.8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5">
        <v>2</v>
      </c>
      <c r="AE54" s="9"/>
      <c r="AF54" s="9"/>
    </row>
    <row r="55" spans="1:35" x14ac:dyDescent="0.25">
      <c r="A55" s="8">
        <v>41832</v>
      </c>
      <c r="B55" s="15" t="s">
        <v>60</v>
      </c>
      <c r="C55" s="15" t="s">
        <v>61</v>
      </c>
      <c r="D55" s="15" t="s">
        <v>41</v>
      </c>
      <c r="E55" s="15" t="s">
        <v>62</v>
      </c>
      <c r="F55" s="15" t="s">
        <v>63</v>
      </c>
      <c r="G55" s="9"/>
      <c r="H55" s="9"/>
      <c r="I55" s="10">
        <v>3</v>
      </c>
      <c r="J55" s="9"/>
      <c r="K55" s="9"/>
      <c r="L55" s="9"/>
      <c r="M55" s="10">
        <v>3</v>
      </c>
      <c r="N55" s="10"/>
      <c r="O55" s="10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I55" s="2"/>
    </row>
    <row r="56" spans="1:35" x14ac:dyDescent="0.25">
      <c r="A56" s="8">
        <v>41839</v>
      </c>
      <c r="B56" s="15" t="str">
        <f>$B$55</f>
        <v>FRASCA</v>
      </c>
      <c r="C56" s="15" t="s">
        <v>61</v>
      </c>
      <c r="D56" s="15" t="s">
        <v>41</v>
      </c>
      <c r="E56" s="15" t="s">
        <v>62</v>
      </c>
      <c r="F56" s="15" t="s">
        <v>63</v>
      </c>
      <c r="G56" s="9"/>
      <c r="H56" s="9"/>
      <c r="I56" s="10">
        <v>2</v>
      </c>
      <c r="J56" s="9"/>
      <c r="K56" s="9"/>
      <c r="L56" s="9"/>
      <c r="M56" s="10">
        <v>2</v>
      </c>
      <c r="N56" s="10"/>
      <c r="O56" s="10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I56" s="2"/>
    </row>
    <row r="57" spans="1:35" x14ac:dyDescent="0.25">
      <c r="A57" s="8">
        <v>41842</v>
      </c>
      <c r="B57" s="15" t="str">
        <f>$B$54</f>
        <v>P28 A 160</v>
      </c>
      <c r="C57" s="15" t="s">
        <v>26</v>
      </c>
      <c r="D57" s="15" t="s">
        <v>64</v>
      </c>
      <c r="E57" s="15" t="s">
        <v>65</v>
      </c>
      <c r="F57" s="9"/>
      <c r="G57" s="9"/>
      <c r="H57" s="9"/>
      <c r="I57" s="10"/>
      <c r="J57" s="9"/>
      <c r="K57" s="9"/>
      <c r="L57" s="9"/>
      <c r="M57" s="10"/>
      <c r="N57" s="10">
        <v>3.1</v>
      </c>
      <c r="O57" s="10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5">
        <v>3</v>
      </c>
      <c r="AE57" s="9"/>
      <c r="AF57" s="9"/>
    </row>
    <row r="58" spans="1:35" x14ac:dyDescent="0.25">
      <c r="A58" s="8">
        <v>41897</v>
      </c>
      <c r="B58" s="15" t="s">
        <v>66</v>
      </c>
      <c r="C58" s="15" t="s">
        <v>67</v>
      </c>
      <c r="D58" s="17" t="s">
        <v>68</v>
      </c>
      <c r="E58" s="15" t="s">
        <v>69</v>
      </c>
      <c r="F58" s="9"/>
      <c r="G58" s="9"/>
      <c r="H58" s="9"/>
      <c r="I58" s="10"/>
      <c r="J58" s="9"/>
      <c r="K58" s="9"/>
      <c r="L58" s="9"/>
      <c r="M58" s="10"/>
      <c r="N58" s="10">
        <v>1.1000000000000001</v>
      </c>
      <c r="O58" s="10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>
        <v>3</v>
      </c>
      <c r="AE58" s="9"/>
      <c r="AF58" s="9"/>
    </row>
    <row r="59" spans="1:35" x14ac:dyDescent="0.25">
      <c r="A59" s="16">
        <v>41899</v>
      </c>
      <c r="B59" s="15" t="str">
        <f>$B$58</f>
        <v>C 150</v>
      </c>
      <c r="C59" s="15" t="s">
        <v>67</v>
      </c>
      <c r="D59" s="15" t="s">
        <v>68</v>
      </c>
      <c r="E59" s="15" t="s">
        <v>69</v>
      </c>
      <c r="F59" s="9"/>
      <c r="G59" s="9"/>
      <c r="H59" s="9"/>
      <c r="I59" s="10"/>
      <c r="J59" s="9"/>
      <c r="K59" s="9"/>
      <c r="L59" s="9"/>
      <c r="M59" s="10"/>
      <c r="N59" s="10">
        <v>1.1000000000000001</v>
      </c>
      <c r="O59" s="10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>
        <v>7</v>
      </c>
      <c r="AE59" s="9"/>
      <c r="AF59" s="9"/>
      <c r="AI59" s="18"/>
    </row>
    <row r="60" spans="1:35" x14ac:dyDescent="0.25">
      <c r="A60" s="8">
        <v>41907</v>
      </c>
      <c r="B60" s="15" t="str">
        <f t="shared" ref="B60:B61" si="3">$B$58</f>
        <v>C 150</v>
      </c>
      <c r="C60" s="15" t="s">
        <v>67</v>
      </c>
      <c r="D60" s="15" t="s">
        <v>68</v>
      </c>
      <c r="E60" s="15" t="s">
        <v>69</v>
      </c>
      <c r="F60" s="9"/>
      <c r="G60" s="9"/>
      <c r="H60" s="9"/>
      <c r="I60" s="10"/>
      <c r="J60" s="9"/>
      <c r="K60" s="9"/>
      <c r="L60" s="9"/>
      <c r="M60" s="10"/>
      <c r="N60" s="10">
        <v>1.3</v>
      </c>
      <c r="O60" s="10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>
        <v>9</v>
      </c>
      <c r="AE60" s="9"/>
      <c r="AF60" s="9"/>
    </row>
    <row r="61" spans="1:35" x14ac:dyDescent="0.25">
      <c r="A61" s="8">
        <v>41932</v>
      </c>
      <c r="B61" s="15" t="str">
        <f t="shared" si="3"/>
        <v>C 150</v>
      </c>
      <c r="C61" s="15" t="s">
        <v>67</v>
      </c>
      <c r="D61" s="15" t="s">
        <v>36</v>
      </c>
      <c r="E61" s="15" t="s">
        <v>29</v>
      </c>
      <c r="F61" s="9"/>
      <c r="G61" s="9"/>
      <c r="H61" s="9"/>
      <c r="I61" s="10"/>
      <c r="J61" s="9"/>
      <c r="K61" s="9"/>
      <c r="L61" s="9"/>
      <c r="M61" s="10"/>
      <c r="N61" s="10"/>
      <c r="O61" s="10">
        <v>0.6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>
        <v>2</v>
      </c>
      <c r="AE61" s="9"/>
      <c r="AF61" s="9"/>
    </row>
    <row r="62" spans="1:35" x14ac:dyDescent="0.25">
      <c r="A62" s="19">
        <v>41953</v>
      </c>
      <c r="B62" s="20" t="s">
        <v>99</v>
      </c>
      <c r="C62" s="20" t="s">
        <v>70</v>
      </c>
      <c r="D62" s="20" t="s">
        <v>71</v>
      </c>
      <c r="E62" s="20" t="s">
        <v>69</v>
      </c>
      <c r="F62" s="20"/>
      <c r="G62" s="20"/>
      <c r="H62" s="20"/>
      <c r="I62" s="21"/>
      <c r="J62" s="20"/>
      <c r="K62" s="20"/>
      <c r="L62" s="20"/>
      <c r="M62" s="21"/>
      <c r="N62" s="21">
        <v>1</v>
      </c>
      <c r="O62" s="21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>
        <v>7</v>
      </c>
      <c r="AE62" s="20"/>
      <c r="AF62" s="20"/>
    </row>
    <row r="63" spans="1:35" x14ac:dyDescent="0.25">
      <c r="A63" s="16">
        <v>41977</v>
      </c>
      <c r="B63" s="22" t="str">
        <f>$B$62</f>
        <v>PA 28 R 180</v>
      </c>
      <c r="C63" s="15" t="s">
        <v>70</v>
      </c>
      <c r="D63" s="15" t="s">
        <v>36</v>
      </c>
      <c r="E63" s="15" t="s">
        <v>72</v>
      </c>
      <c r="F63" s="9"/>
      <c r="G63" s="9"/>
      <c r="H63" s="9"/>
      <c r="I63" s="10"/>
      <c r="J63" s="9"/>
      <c r="K63" s="9"/>
      <c r="L63" s="9"/>
      <c r="M63" s="10"/>
      <c r="N63" s="10"/>
      <c r="O63" s="10">
        <v>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>
        <v>1</v>
      </c>
      <c r="AE63" s="9"/>
      <c r="AF63" s="9"/>
    </row>
    <row r="64" spans="1:35" x14ac:dyDescent="0.25">
      <c r="A64" s="39">
        <v>42039</v>
      </c>
      <c r="B64" s="40" t="s">
        <v>73</v>
      </c>
      <c r="C64" s="40" t="s">
        <v>74</v>
      </c>
      <c r="D64" s="40" t="s">
        <v>75</v>
      </c>
      <c r="E64" s="40" t="s">
        <v>62</v>
      </c>
      <c r="F64" s="41"/>
      <c r="G64" s="41"/>
      <c r="H64" s="41">
        <v>0.8</v>
      </c>
      <c r="I64" s="42"/>
      <c r="J64" s="41"/>
      <c r="K64" s="41"/>
      <c r="L64" s="41"/>
      <c r="M64" s="42"/>
      <c r="N64" s="42"/>
      <c r="O64" s="42"/>
      <c r="P64" s="41"/>
      <c r="Q64" s="41"/>
      <c r="R64" s="42">
        <v>1</v>
      </c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>
        <v>1</v>
      </c>
      <c r="AF64" s="9"/>
    </row>
    <row r="65" spans="1:38" x14ac:dyDescent="0.25">
      <c r="A65" s="8">
        <v>42040</v>
      </c>
      <c r="B65" s="15" t="s">
        <v>78</v>
      </c>
      <c r="C65" s="15" t="s">
        <v>76</v>
      </c>
      <c r="D65" s="15" t="s">
        <v>97</v>
      </c>
      <c r="E65" s="15" t="s">
        <v>77</v>
      </c>
      <c r="F65" s="9"/>
      <c r="G65" s="9"/>
      <c r="H65" s="9"/>
      <c r="I65" s="10"/>
      <c r="J65" s="9"/>
      <c r="K65" s="9"/>
      <c r="L65" s="9"/>
      <c r="M65" s="10"/>
      <c r="N65" s="10">
        <v>1.5</v>
      </c>
      <c r="O65" s="10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5">
        <v>1</v>
      </c>
      <c r="AE65" s="9"/>
      <c r="AF65" s="9"/>
      <c r="AL65" s="18"/>
    </row>
    <row r="66" spans="1:38" x14ac:dyDescent="0.25">
      <c r="A66" s="39">
        <v>42041</v>
      </c>
      <c r="B66" s="40" t="str">
        <f>$B$64</f>
        <v>C 172</v>
      </c>
      <c r="C66" s="40" t="s">
        <v>79</v>
      </c>
      <c r="D66" s="40" t="s">
        <v>75</v>
      </c>
      <c r="E66" s="40" t="s">
        <v>62</v>
      </c>
      <c r="F66" s="41"/>
      <c r="G66" s="41"/>
      <c r="H66" s="41">
        <v>0.9</v>
      </c>
      <c r="I66" s="42"/>
      <c r="J66" s="41"/>
      <c r="K66" s="41"/>
      <c r="L66" s="41"/>
      <c r="M66" s="42"/>
      <c r="N66" s="42"/>
      <c r="O66" s="42"/>
      <c r="P66" s="41"/>
      <c r="Q66" s="41"/>
      <c r="R66" s="42">
        <v>1.2</v>
      </c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0"/>
      <c r="AE66" s="41">
        <v>1</v>
      </c>
      <c r="AF66" s="9"/>
    </row>
    <row r="67" spans="1:38" x14ac:dyDescent="0.25">
      <c r="A67" s="39">
        <v>42087</v>
      </c>
      <c r="B67" s="40" t="str">
        <f t="shared" ref="B67:B71" si="4">$B$64</f>
        <v>C 172</v>
      </c>
      <c r="C67" s="43" t="s">
        <v>74</v>
      </c>
      <c r="D67" s="43" t="s">
        <v>82</v>
      </c>
      <c r="E67" s="43" t="s">
        <v>62</v>
      </c>
      <c r="F67" s="43" t="s">
        <v>80</v>
      </c>
      <c r="G67" s="43"/>
      <c r="H67" s="43">
        <v>1.3</v>
      </c>
      <c r="I67" s="42"/>
      <c r="J67" s="43"/>
      <c r="K67" s="43"/>
      <c r="L67" s="43"/>
      <c r="M67" s="42"/>
      <c r="N67" s="42"/>
      <c r="O67" s="42"/>
      <c r="P67" s="43"/>
      <c r="Q67" s="43"/>
      <c r="R67" s="42">
        <v>1.5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>
        <v>1</v>
      </c>
      <c r="AF67" s="23"/>
    </row>
    <row r="68" spans="1:38" x14ac:dyDescent="0.25">
      <c r="A68" s="39">
        <v>42089</v>
      </c>
      <c r="B68" s="40" t="str">
        <f t="shared" si="4"/>
        <v>C 172</v>
      </c>
      <c r="C68" s="40" t="s">
        <v>81</v>
      </c>
      <c r="D68" s="40" t="s">
        <v>82</v>
      </c>
      <c r="E68" s="40" t="s">
        <v>62</v>
      </c>
      <c r="F68" s="40" t="s">
        <v>83</v>
      </c>
      <c r="G68" s="43"/>
      <c r="H68" s="40">
        <v>0.9</v>
      </c>
      <c r="I68" s="42"/>
      <c r="J68" s="43"/>
      <c r="K68" s="43"/>
      <c r="L68" s="43"/>
      <c r="M68" s="42"/>
      <c r="N68" s="42"/>
      <c r="O68" s="42"/>
      <c r="P68" s="43"/>
      <c r="Q68" s="43"/>
      <c r="R68" s="42">
        <v>1.1000000000000001</v>
      </c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0">
        <v>1</v>
      </c>
      <c r="AF68" s="23"/>
    </row>
    <row r="69" spans="1:38" x14ac:dyDescent="0.25">
      <c r="A69" s="39">
        <v>42093</v>
      </c>
      <c r="B69" s="40" t="str">
        <f t="shared" si="4"/>
        <v>C 172</v>
      </c>
      <c r="C69" s="43" t="s">
        <v>81</v>
      </c>
      <c r="D69" s="43" t="s">
        <v>84</v>
      </c>
      <c r="E69" s="43" t="s">
        <v>88</v>
      </c>
      <c r="F69" s="43" t="s">
        <v>83</v>
      </c>
      <c r="G69" s="43"/>
      <c r="H69" s="43">
        <v>0.8</v>
      </c>
      <c r="I69" s="42"/>
      <c r="J69" s="43"/>
      <c r="K69" s="43"/>
      <c r="L69" s="43"/>
      <c r="M69" s="42"/>
      <c r="N69" s="42"/>
      <c r="O69" s="42"/>
      <c r="P69" s="43"/>
      <c r="Q69" s="43"/>
      <c r="R69" s="42">
        <v>1.7</v>
      </c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>
        <v>5</v>
      </c>
      <c r="AF69" s="24"/>
    </row>
    <row r="70" spans="1:38" x14ac:dyDescent="0.25">
      <c r="A70" s="39">
        <v>42095</v>
      </c>
      <c r="B70" s="40" t="str">
        <f t="shared" si="4"/>
        <v>C 172</v>
      </c>
      <c r="C70" s="43" t="s">
        <v>85</v>
      </c>
      <c r="D70" s="43" t="s">
        <v>84</v>
      </c>
      <c r="E70" s="43" t="s">
        <v>86</v>
      </c>
      <c r="F70" s="43" t="s">
        <v>87</v>
      </c>
      <c r="G70" s="43"/>
      <c r="H70" s="43">
        <v>0.4</v>
      </c>
      <c r="I70" s="42"/>
      <c r="J70" s="43"/>
      <c r="K70" s="43"/>
      <c r="L70" s="43"/>
      <c r="M70" s="42"/>
      <c r="N70" s="42"/>
      <c r="O70" s="42"/>
      <c r="P70" s="43"/>
      <c r="Q70" s="43"/>
      <c r="R70" s="42">
        <v>2.9</v>
      </c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>
        <v>2</v>
      </c>
      <c r="AF70" s="24"/>
    </row>
    <row r="71" spans="1:38" x14ac:dyDescent="0.25">
      <c r="A71" s="39">
        <v>42103</v>
      </c>
      <c r="B71" s="40" t="str">
        <f t="shared" si="4"/>
        <v>C 172</v>
      </c>
      <c r="C71" s="44" t="s">
        <v>74</v>
      </c>
      <c r="D71" s="44" t="s">
        <v>90</v>
      </c>
      <c r="E71" s="44" t="s">
        <v>91</v>
      </c>
      <c r="F71" s="44" t="s">
        <v>92</v>
      </c>
      <c r="G71" s="43"/>
      <c r="H71" s="44">
        <v>0.8</v>
      </c>
      <c r="I71" s="42"/>
      <c r="J71" s="43"/>
      <c r="K71" s="43"/>
      <c r="L71" s="43"/>
      <c r="M71" s="42"/>
      <c r="N71" s="42"/>
      <c r="O71" s="42"/>
      <c r="P71" s="43"/>
      <c r="Q71" s="43"/>
      <c r="R71" s="42">
        <v>1.9</v>
      </c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4">
        <v>3</v>
      </c>
      <c r="AF71" s="24"/>
    </row>
    <row r="72" spans="1:38" x14ac:dyDescent="0.25">
      <c r="A72" s="8">
        <v>42138</v>
      </c>
      <c r="B72" s="15" t="str">
        <f>$B$71</f>
        <v>C 172</v>
      </c>
      <c r="C72" s="25" t="s">
        <v>81</v>
      </c>
      <c r="D72" s="25" t="s">
        <v>93</v>
      </c>
      <c r="E72" s="25" t="s">
        <v>94</v>
      </c>
      <c r="F72" s="25"/>
      <c r="G72" s="25"/>
      <c r="H72" s="25"/>
      <c r="I72" s="10"/>
      <c r="J72" s="25"/>
      <c r="K72" s="25"/>
      <c r="L72" s="25"/>
      <c r="M72" s="10"/>
      <c r="N72" s="10"/>
      <c r="O72" s="10">
        <v>1.2</v>
      </c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>
        <v>1</v>
      </c>
      <c r="AE72" s="25"/>
      <c r="AF72" s="25"/>
    </row>
    <row r="73" spans="1:38" x14ac:dyDescent="0.25">
      <c r="A73" s="8">
        <v>42198</v>
      </c>
      <c r="B73" s="15" t="str">
        <f t="shared" ref="B73:B86" si="5">$B$71</f>
        <v>C 172</v>
      </c>
      <c r="C73" s="26" t="s">
        <v>95</v>
      </c>
      <c r="D73" s="26" t="s">
        <v>98</v>
      </c>
      <c r="E73" s="26" t="s">
        <v>96</v>
      </c>
      <c r="F73" s="26"/>
      <c r="G73" s="26"/>
      <c r="H73" s="26"/>
      <c r="I73" s="10"/>
      <c r="J73" s="26"/>
      <c r="K73" s="26"/>
      <c r="L73" s="26"/>
      <c r="M73" s="10"/>
      <c r="N73" s="10">
        <v>1.2</v>
      </c>
      <c r="O73" s="10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>
        <v>1</v>
      </c>
      <c r="AE73" s="26"/>
      <c r="AF73" s="26"/>
    </row>
    <row r="74" spans="1:38" x14ac:dyDescent="0.25">
      <c r="A74" s="8">
        <v>42201</v>
      </c>
      <c r="B74" s="15" t="str">
        <f t="shared" si="5"/>
        <v>C 172</v>
      </c>
      <c r="C74" s="26" t="s">
        <v>100</v>
      </c>
      <c r="D74" s="26" t="s">
        <v>101</v>
      </c>
      <c r="E74" s="26" t="s">
        <v>102</v>
      </c>
      <c r="F74" s="26"/>
      <c r="G74" s="26"/>
      <c r="H74" s="26"/>
      <c r="I74" s="10"/>
      <c r="J74" s="26"/>
      <c r="K74" s="26"/>
      <c r="L74" s="26"/>
      <c r="M74" s="10"/>
      <c r="N74" s="10">
        <v>1.9</v>
      </c>
      <c r="O74" s="10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>
        <v>4</v>
      </c>
      <c r="AE74" s="26"/>
      <c r="AF74" s="26"/>
    </row>
    <row r="75" spans="1:38" x14ac:dyDescent="0.25">
      <c r="A75" s="8">
        <v>42224</v>
      </c>
      <c r="B75" s="15" t="str">
        <f t="shared" si="5"/>
        <v>C 172</v>
      </c>
      <c r="C75" s="26" t="s">
        <v>81</v>
      </c>
      <c r="D75" s="26" t="s">
        <v>103</v>
      </c>
      <c r="E75" s="26" t="s">
        <v>104</v>
      </c>
      <c r="F75" s="26"/>
      <c r="G75" s="26"/>
      <c r="H75" s="26"/>
      <c r="I75" s="10"/>
      <c r="J75" s="26"/>
      <c r="K75" s="26"/>
      <c r="L75" s="26"/>
      <c r="M75" s="10"/>
      <c r="N75" s="10"/>
      <c r="O75" s="10">
        <v>2.1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>
        <v>1</v>
      </c>
      <c r="AE75" s="26"/>
      <c r="AF75" s="26"/>
    </row>
    <row r="76" spans="1:38" x14ac:dyDescent="0.25">
      <c r="A76" s="8">
        <v>42225</v>
      </c>
      <c r="B76" s="15" t="str">
        <f t="shared" si="5"/>
        <v>C 172</v>
      </c>
      <c r="C76" s="26" t="s">
        <v>81</v>
      </c>
      <c r="D76" s="26" t="s">
        <v>103</v>
      </c>
      <c r="E76" s="26" t="s">
        <v>105</v>
      </c>
      <c r="F76" s="26"/>
      <c r="G76" s="26"/>
      <c r="H76" s="26"/>
      <c r="I76" s="10"/>
      <c r="J76" s="26"/>
      <c r="K76" s="26"/>
      <c r="L76" s="26"/>
      <c r="M76" s="10"/>
      <c r="N76" s="10"/>
      <c r="O76" s="10">
        <v>2.2000000000000002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>
        <v>1</v>
      </c>
      <c r="AE76" s="26"/>
      <c r="AF76" s="26"/>
    </row>
    <row r="77" spans="1:38" x14ac:dyDescent="0.25">
      <c r="A77" s="39">
        <v>42231</v>
      </c>
      <c r="B77" s="40" t="str">
        <f t="shared" si="5"/>
        <v>C 172</v>
      </c>
      <c r="C77" s="43" t="s">
        <v>74</v>
      </c>
      <c r="D77" s="43" t="s">
        <v>103</v>
      </c>
      <c r="E77" s="43" t="s">
        <v>94</v>
      </c>
      <c r="F77" s="43"/>
      <c r="G77" s="43"/>
      <c r="H77" s="43"/>
      <c r="I77" s="42"/>
      <c r="J77" s="43"/>
      <c r="K77" s="43"/>
      <c r="L77" s="43"/>
      <c r="M77" s="42"/>
      <c r="N77" s="42"/>
      <c r="O77" s="42"/>
      <c r="P77" s="43"/>
      <c r="Q77" s="43"/>
      <c r="R77" s="43"/>
      <c r="S77" s="43">
        <v>1</v>
      </c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33"/>
      <c r="AE77" s="43">
        <v>1</v>
      </c>
      <c r="AF77" s="26"/>
    </row>
    <row r="78" spans="1:38" x14ac:dyDescent="0.25">
      <c r="A78" s="39">
        <f>DATE(2015,9,23)</f>
        <v>42270</v>
      </c>
      <c r="B78" s="40" t="str">
        <f t="shared" si="5"/>
        <v>C 172</v>
      </c>
      <c r="C78" s="43" t="s">
        <v>81</v>
      </c>
      <c r="D78" s="43" t="s">
        <v>84</v>
      </c>
      <c r="E78" s="43" t="s">
        <v>94</v>
      </c>
      <c r="F78" s="43"/>
      <c r="G78" s="43"/>
      <c r="H78" s="43"/>
      <c r="I78" s="42"/>
      <c r="J78" s="43"/>
      <c r="K78" s="43"/>
      <c r="L78" s="43"/>
      <c r="M78" s="42"/>
      <c r="N78" s="42"/>
      <c r="O78" s="42"/>
      <c r="P78" s="43"/>
      <c r="Q78" s="43"/>
      <c r="R78" s="43">
        <v>0.9</v>
      </c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33"/>
      <c r="AE78" s="43">
        <v>3</v>
      </c>
      <c r="AF78" s="26"/>
    </row>
    <row r="79" spans="1:38" x14ac:dyDescent="0.25">
      <c r="A79" s="8">
        <f>DATE(2015,11,6)</f>
        <v>42314</v>
      </c>
      <c r="B79" s="15" t="str">
        <f t="shared" si="5"/>
        <v>C 172</v>
      </c>
      <c r="C79" s="26" t="s">
        <v>81</v>
      </c>
      <c r="D79" s="26" t="s">
        <v>106</v>
      </c>
      <c r="E79" s="26" t="s">
        <v>107</v>
      </c>
      <c r="F79" s="26"/>
      <c r="G79" s="26"/>
      <c r="H79" s="26"/>
      <c r="I79" s="10"/>
      <c r="J79" s="26"/>
      <c r="K79" s="26"/>
      <c r="L79" s="26"/>
      <c r="M79" s="10"/>
      <c r="N79" s="10"/>
      <c r="O79" s="10">
        <v>1.4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>
        <v>3</v>
      </c>
      <c r="AE79" s="26"/>
      <c r="AF79" s="26"/>
    </row>
    <row r="80" spans="1:38" x14ac:dyDescent="0.25">
      <c r="A80" s="8">
        <f>DATE(2015,11,7)</f>
        <v>42315</v>
      </c>
      <c r="B80" s="15" t="str">
        <f t="shared" si="5"/>
        <v>C 172</v>
      </c>
      <c r="C80" s="26" t="s">
        <v>81</v>
      </c>
      <c r="D80" s="26" t="s">
        <v>103</v>
      </c>
      <c r="E80" s="26" t="s">
        <v>108</v>
      </c>
      <c r="F80" s="26"/>
      <c r="G80" s="26"/>
      <c r="H80" s="26"/>
      <c r="I80" s="10"/>
      <c r="J80" s="26"/>
      <c r="K80" s="26"/>
      <c r="L80" s="26"/>
      <c r="M80" s="10"/>
      <c r="N80" s="10"/>
      <c r="O80" s="10">
        <v>2.5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>
        <v>2</v>
      </c>
      <c r="AE80" s="26"/>
      <c r="AF80" s="26"/>
    </row>
    <row r="81" spans="1:41" x14ac:dyDescent="0.25">
      <c r="A81" s="8">
        <f>DATE(2016,3,5)</f>
        <v>42434</v>
      </c>
      <c r="B81" s="15" t="str">
        <f t="shared" si="5"/>
        <v>C 172</v>
      </c>
      <c r="C81" s="27" t="s">
        <v>81</v>
      </c>
      <c r="D81" s="27" t="s">
        <v>103</v>
      </c>
      <c r="E81" s="27" t="s">
        <v>94</v>
      </c>
      <c r="F81" s="26"/>
      <c r="G81" s="26"/>
      <c r="H81" s="26"/>
      <c r="I81" s="10"/>
      <c r="J81" s="26"/>
      <c r="K81" s="26"/>
      <c r="L81" s="26"/>
      <c r="M81" s="10"/>
      <c r="N81" s="10"/>
      <c r="O81" s="10">
        <v>0.9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7">
        <v>3</v>
      </c>
      <c r="AE81" s="26"/>
      <c r="AF81" s="26"/>
    </row>
    <row r="82" spans="1:41" x14ac:dyDescent="0.25">
      <c r="A82" s="8">
        <f>DATE(2016,3,6)</f>
        <v>42435</v>
      </c>
      <c r="B82" s="15" t="str">
        <f t="shared" si="5"/>
        <v>C 172</v>
      </c>
      <c r="C82" s="27" t="s">
        <v>81</v>
      </c>
      <c r="D82" s="27" t="s">
        <v>103</v>
      </c>
      <c r="E82" s="27" t="s">
        <v>94</v>
      </c>
      <c r="F82" s="26"/>
      <c r="G82" s="26"/>
      <c r="H82" s="26"/>
      <c r="I82" s="10"/>
      <c r="J82" s="26"/>
      <c r="K82" s="26"/>
      <c r="L82" s="26"/>
      <c r="M82" s="10"/>
      <c r="N82" s="10"/>
      <c r="O82" s="10">
        <v>1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7">
        <v>1</v>
      </c>
      <c r="AE82" s="26"/>
      <c r="AF82" s="26"/>
    </row>
    <row r="83" spans="1:41" x14ac:dyDescent="0.25">
      <c r="A83" s="8">
        <f>DATE(2016,3,19)</f>
        <v>42448</v>
      </c>
      <c r="B83" s="15" t="str">
        <f t="shared" si="5"/>
        <v>C 172</v>
      </c>
      <c r="C83" s="27" t="s">
        <v>81</v>
      </c>
      <c r="D83" s="27" t="s">
        <v>103</v>
      </c>
      <c r="E83" s="27" t="s">
        <v>94</v>
      </c>
      <c r="F83" s="26"/>
      <c r="G83" s="26"/>
      <c r="H83" s="26"/>
      <c r="I83" s="10"/>
      <c r="J83" s="26"/>
      <c r="K83" s="26"/>
      <c r="L83" s="26"/>
      <c r="M83" s="10"/>
      <c r="N83" s="10"/>
      <c r="O83" s="10">
        <v>0.9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7">
        <v>1</v>
      </c>
      <c r="AE83" s="26"/>
      <c r="AF83" s="26"/>
    </row>
    <row r="84" spans="1:41" x14ac:dyDescent="0.25">
      <c r="A84" s="8">
        <f>DATE(2016,4,10)</f>
        <v>42470</v>
      </c>
      <c r="B84" s="15" t="str">
        <f t="shared" si="5"/>
        <v>C 172</v>
      </c>
      <c r="C84" s="27" t="s">
        <v>81</v>
      </c>
      <c r="D84" s="27" t="s">
        <v>103</v>
      </c>
      <c r="E84" s="27" t="s">
        <v>104</v>
      </c>
      <c r="F84" s="26"/>
      <c r="G84" s="26"/>
      <c r="H84" s="26"/>
      <c r="I84" s="10"/>
      <c r="J84" s="26"/>
      <c r="K84" s="26"/>
      <c r="L84" s="26"/>
      <c r="M84" s="10"/>
      <c r="N84" s="10"/>
      <c r="O84" s="10">
        <v>2.2000000000000002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7">
        <v>1</v>
      </c>
      <c r="AE84" s="26"/>
      <c r="AF84" s="28" t="s">
        <v>115</v>
      </c>
    </row>
    <row r="85" spans="1:41" x14ac:dyDescent="0.25">
      <c r="A85" s="8">
        <f>DATE(2016,4,10)</f>
        <v>42470</v>
      </c>
      <c r="B85" s="15" t="str">
        <f t="shared" si="5"/>
        <v>C 172</v>
      </c>
      <c r="C85" s="27" t="s">
        <v>81</v>
      </c>
      <c r="D85" s="27" t="s">
        <v>103</v>
      </c>
      <c r="E85" s="27" t="s">
        <v>105</v>
      </c>
      <c r="F85" s="26"/>
      <c r="G85" s="26"/>
      <c r="H85" s="26"/>
      <c r="I85" s="10"/>
      <c r="J85" s="26"/>
      <c r="K85" s="26"/>
      <c r="L85" s="26"/>
      <c r="M85" s="10"/>
      <c r="N85" s="10"/>
      <c r="O85" s="10">
        <v>1.9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7">
        <v>1</v>
      </c>
      <c r="AE85" s="26"/>
      <c r="AF85" s="26"/>
    </row>
    <row r="86" spans="1:41" x14ac:dyDescent="0.25">
      <c r="A86" s="8">
        <f>DATE(2016,4,10)</f>
        <v>42470</v>
      </c>
      <c r="B86" s="15" t="str">
        <f t="shared" si="5"/>
        <v>C 172</v>
      </c>
      <c r="C86" s="27" t="s">
        <v>81</v>
      </c>
      <c r="D86" s="27" t="s">
        <v>103</v>
      </c>
      <c r="E86" s="27" t="s">
        <v>110</v>
      </c>
      <c r="F86" s="26"/>
      <c r="G86" s="26"/>
      <c r="H86" s="26"/>
      <c r="I86" s="10"/>
      <c r="J86" s="26"/>
      <c r="K86" s="26"/>
      <c r="L86" s="26"/>
      <c r="M86" s="10"/>
      <c r="N86" s="10"/>
      <c r="O86" s="10">
        <v>0.9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7">
        <v>1</v>
      </c>
      <c r="AE86" s="26"/>
      <c r="AF86" s="26"/>
    </row>
    <row r="87" spans="1:41" x14ac:dyDescent="0.25">
      <c r="A87" s="8">
        <f>DATE(2016,4,24)</f>
        <v>42484</v>
      </c>
      <c r="B87" s="29" t="str">
        <f>$B$86</f>
        <v>C 172</v>
      </c>
      <c r="C87" s="28" t="s">
        <v>113</v>
      </c>
      <c r="D87" s="28" t="s">
        <v>111</v>
      </c>
      <c r="E87" s="28" t="s">
        <v>112</v>
      </c>
      <c r="F87" s="28"/>
      <c r="G87" s="28"/>
      <c r="H87" s="28"/>
      <c r="I87" s="10"/>
      <c r="J87" s="28"/>
      <c r="K87" s="28"/>
      <c r="L87" s="28"/>
      <c r="M87" s="10"/>
      <c r="N87" s="10"/>
      <c r="O87" s="10">
        <v>0.7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>
        <v>1</v>
      </c>
      <c r="AE87" s="28"/>
      <c r="AF87" s="28" t="s">
        <v>114</v>
      </c>
    </row>
    <row r="88" spans="1:41" ht="13.5" customHeight="1" x14ac:dyDescent="0.25">
      <c r="A88" s="8">
        <f>DATE(2016,5,13)</f>
        <v>42503</v>
      </c>
      <c r="B88" s="29" t="str">
        <f>$B$86</f>
        <v>C 172</v>
      </c>
      <c r="C88" s="28" t="s">
        <v>113</v>
      </c>
      <c r="D88" s="28" t="s">
        <v>103</v>
      </c>
      <c r="E88" s="28" t="s">
        <v>112</v>
      </c>
      <c r="F88" s="28"/>
      <c r="G88" s="28"/>
      <c r="H88" s="28"/>
      <c r="I88" s="10"/>
      <c r="J88" s="28"/>
      <c r="K88" s="28"/>
      <c r="L88" s="28"/>
      <c r="M88" s="10"/>
      <c r="N88" s="10"/>
      <c r="O88" s="10">
        <v>0.7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>
        <v>1</v>
      </c>
      <c r="AE88" s="28"/>
      <c r="AF88" s="28" t="s">
        <v>116</v>
      </c>
    </row>
    <row r="89" spans="1:41" x14ac:dyDescent="0.25">
      <c r="A89" s="8">
        <f>DATE(2016,6,24)</f>
        <v>42545</v>
      </c>
      <c r="B89" s="28" t="s">
        <v>117</v>
      </c>
      <c r="C89" s="28" t="s">
        <v>118</v>
      </c>
      <c r="D89" s="28" t="s">
        <v>103</v>
      </c>
      <c r="E89" s="28" t="s">
        <v>112</v>
      </c>
      <c r="F89" s="28"/>
      <c r="G89" s="28"/>
      <c r="H89" s="28"/>
      <c r="I89" s="10"/>
      <c r="J89" s="28"/>
      <c r="K89" s="28"/>
      <c r="L89" s="28"/>
      <c r="M89" s="10"/>
      <c r="N89" s="10"/>
      <c r="O89" s="10">
        <v>1.2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>
        <v>3</v>
      </c>
      <c r="AE89" s="28"/>
      <c r="AF89" s="28"/>
    </row>
    <row r="90" spans="1:41" ht="15" customHeight="1" x14ac:dyDescent="0.25">
      <c r="A90" s="8">
        <f>DATE(2016,7,16)</f>
        <v>42567</v>
      </c>
      <c r="B90" s="28" t="s">
        <v>73</v>
      </c>
      <c r="C90" s="31" t="s">
        <v>119</v>
      </c>
      <c r="D90" s="31" t="s">
        <v>120</v>
      </c>
      <c r="E90" s="31" t="s">
        <v>121</v>
      </c>
      <c r="F90" s="28"/>
      <c r="G90" s="28"/>
      <c r="H90" s="28"/>
      <c r="I90" s="10"/>
      <c r="J90" s="28"/>
      <c r="K90" s="28"/>
      <c r="L90" s="28"/>
      <c r="M90" s="10"/>
      <c r="N90" s="10">
        <v>1.5</v>
      </c>
      <c r="O90" s="10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31">
        <v>3</v>
      </c>
      <c r="AE90" s="28"/>
      <c r="AF90" s="28"/>
      <c r="AJ90" s="30"/>
      <c r="AK90" s="30"/>
      <c r="AL90" s="30"/>
      <c r="AM90" s="30"/>
      <c r="AN90" s="30"/>
      <c r="AO90" s="30"/>
    </row>
    <row r="91" spans="1:41" ht="18" customHeight="1" x14ac:dyDescent="0.25">
      <c r="A91" s="8">
        <f>DATE(2016,9,24)</f>
        <v>42637</v>
      </c>
      <c r="B91" s="28" t="s">
        <v>117</v>
      </c>
      <c r="C91" s="31" t="s">
        <v>118</v>
      </c>
      <c r="D91" s="31" t="s">
        <v>122</v>
      </c>
      <c r="E91" s="32" t="s">
        <v>112</v>
      </c>
      <c r="F91" s="28"/>
      <c r="G91" s="28"/>
      <c r="H91" s="28"/>
      <c r="I91" s="10"/>
      <c r="J91" s="28"/>
      <c r="K91" s="28"/>
      <c r="L91" s="28"/>
      <c r="M91" s="10"/>
      <c r="N91" s="10"/>
      <c r="O91" s="10">
        <v>0.4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31">
        <v>1</v>
      </c>
      <c r="AE91" s="28"/>
      <c r="AF91" s="29" t="s">
        <v>123</v>
      </c>
      <c r="AJ91" s="30"/>
      <c r="AK91" s="30"/>
      <c r="AL91" s="30"/>
      <c r="AM91" s="30"/>
      <c r="AN91" s="30"/>
      <c r="AO91" s="30"/>
    </row>
    <row r="92" spans="1:41" x14ac:dyDescent="0.25">
      <c r="A92" s="8">
        <f>DATE(2016,11,14)</f>
        <v>42688</v>
      </c>
      <c r="B92" s="28" t="s">
        <v>73</v>
      </c>
      <c r="C92" s="31" t="s">
        <v>124</v>
      </c>
      <c r="D92" s="31" t="s">
        <v>122</v>
      </c>
      <c r="E92" s="32" t="s">
        <v>112</v>
      </c>
      <c r="F92" s="28"/>
      <c r="G92" s="28"/>
      <c r="H92" s="28"/>
      <c r="I92" s="10"/>
      <c r="J92" s="28"/>
      <c r="K92" s="28"/>
      <c r="L92" s="28"/>
      <c r="M92" s="10"/>
      <c r="N92" s="10"/>
      <c r="O92" s="10">
        <v>1.3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31">
        <v>1</v>
      </c>
      <c r="AE92" s="28"/>
      <c r="AF92" s="29" t="s">
        <v>125</v>
      </c>
      <c r="AJ92" s="30"/>
      <c r="AK92" s="30"/>
      <c r="AL92" s="30"/>
      <c r="AM92" s="30"/>
      <c r="AN92" s="30"/>
      <c r="AO92" s="30"/>
    </row>
    <row r="93" spans="1:41" x14ac:dyDescent="0.25">
      <c r="A93" s="8">
        <v>42769</v>
      </c>
      <c r="B93" s="33" t="s">
        <v>73</v>
      </c>
      <c r="C93" s="33" t="s">
        <v>126</v>
      </c>
      <c r="D93" s="33" t="s">
        <v>127</v>
      </c>
      <c r="E93" s="33" t="s">
        <v>128</v>
      </c>
      <c r="F93" s="33"/>
      <c r="G93" s="33"/>
      <c r="H93" s="33"/>
      <c r="I93" s="10"/>
      <c r="J93" s="33"/>
      <c r="K93" s="33"/>
      <c r="L93" s="33"/>
      <c r="M93" s="10"/>
      <c r="N93" s="10"/>
      <c r="O93" s="10">
        <v>0.8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4">
        <v>3</v>
      </c>
      <c r="AE93" s="33"/>
      <c r="AF93" s="33"/>
      <c r="AJ93" s="30"/>
      <c r="AK93" s="30"/>
      <c r="AL93" s="30"/>
      <c r="AM93" s="30"/>
      <c r="AN93" s="30"/>
      <c r="AO93" s="30"/>
    </row>
    <row r="94" spans="1:41" x14ac:dyDescent="0.25">
      <c r="A94" s="35">
        <f>DATE(2017,2,11)</f>
        <v>42777</v>
      </c>
      <c r="B94" s="36" t="s">
        <v>129</v>
      </c>
      <c r="C94" s="36" t="s">
        <v>130</v>
      </c>
      <c r="D94" s="36" t="s">
        <v>131</v>
      </c>
      <c r="E94" s="36" t="s">
        <v>132</v>
      </c>
      <c r="F94" s="37"/>
      <c r="G94" s="37"/>
      <c r="H94" s="37"/>
      <c r="I94" s="38"/>
      <c r="J94" s="37"/>
      <c r="K94" s="37"/>
      <c r="L94" s="37"/>
      <c r="M94" s="38"/>
      <c r="N94" s="38">
        <v>1.1000000000000001</v>
      </c>
      <c r="O94" s="38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6">
        <v>5</v>
      </c>
      <c r="AE94" s="37"/>
      <c r="AF94" s="37"/>
      <c r="AJ94" s="30"/>
      <c r="AK94" s="30"/>
      <c r="AL94" s="30"/>
      <c r="AM94" s="30"/>
      <c r="AN94" s="30"/>
      <c r="AO94" s="30"/>
    </row>
    <row r="95" spans="1:41" x14ac:dyDescent="0.25">
      <c r="A95" s="35">
        <f>DATE(2017,2,12)</f>
        <v>42778</v>
      </c>
      <c r="B95" s="36" t="s">
        <v>129</v>
      </c>
      <c r="C95" s="36" t="s">
        <v>130</v>
      </c>
      <c r="D95" s="36" t="s">
        <v>131</v>
      </c>
      <c r="E95" s="36" t="s">
        <v>132</v>
      </c>
      <c r="F95" s="37"/>
      <c r="G95" s="37"/>
      <c r="H95" s="37"/>
      <c r="I95" s="38"/>
      <c r="J95" s="37"/>
      <c r="K95" s="37"/>
      <c r="L95" s="37"/>
      <c r="M95" s="38"/>
      <c r="N95" s="38">
        <v>0.9</v>
      </c>
      <c r="O95" s="38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6">
        <v>3</v>
      </c>
      <c r="AE95" s="37"/>
      <c r="AF95" s="37"/>
    </row>
    <row r="96" spans="1:41" x14ac:dyDescent="0.25">
      <c r="A96" s="35">
        <f>DATE(2017,2,16)</f>
        <v>42782</v>
      </c>
      <c r="B96" s="36" t="s">
        <v>133</v>
      </c>
      <c r="C96" s="36" t="s">
        <v>134</v>
      </c>
      <c r="D96" s="36" t="s">
        <v>122</v>
      </c>
      <c r="E96" s="36" t="s">
        <v>135</v>
      </c>
      <c r="F96" s="37"/>
      <c r="G96" s="37"/>
      <c r="H96" s="37"/>
      <c r="I96" s="38"/>
      <c r="J96" s="37"/>
      <c r="K96" s="37"/>
      <c r="L96" s="37"/>
      <c r="M96" s="38"/>
      <c r="N96" s="38"/>
      <c r="O96" s="38">
        <v>1.6</v>
      </c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6">
        <v>1</v>
      </c>
      <c r="AE96" s="37"/>
      <c r="AF96" s="37" t="s">
        <v>136</v>
      </c>
    </row>
    <row r="97" spans="1:32" x14ac:dyDescent="0.25">
      <c r="A97" s="35">
        <f>DATE(2017,2,18)</f>
        <v>42784</v>
      </c>
      <c r="B97" s="36" t="s">
        <v>129</v>
      </c>
      <c r="C97" s="36" t="s">
        <v>130</v>
      </c>
      <c r="D97" s="36" t="s">
        <v>36</v>
      </c>
      <c r="E97" s="37" t="s">
        <v>137</v>
      </c>
      <c r="F97" s="37"/>
      <c r="G97" s="37"/>
      <c r="H97" s="37"/>
      <c r="I97" s="38"/>
      <c r="J97" s="37"/>
      <c r="K97" s="37"/>
      <c r="L97" s="37"/>
      <c r="M97" s="38"/>
      <c r="N97" s="38"/>
      <c r="O97" s="38">
        <v>0.9</v>
      </c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>
        <v>3</v>
      </c>
      <c r="AE97" s="37"/>
      <c r="AF97" s="37"/>
    </row>
    <row r="98" spans="1:32" x14ac:dyDescent="0.25">
      <c r="A98" s="8">
        <f>DATE(2017,5,25)</f>
        <v>42880</v>
      </c>
      <c r="B98" s="36" t="s">
        <v>73</v>
      </c>
      <c r="C98" s="36" t="s">
        <v>138</v>
      </c>
      <c r="D98" s="36" t="s">
        <v>122</v>
      </c>
      <c r="E98" s="36" t="s">
        <v>112</v>
      </c>
      <c r="F98" s="33"/>
      <c r="G98" s="33"/>
      <c r="H98" s="33"/>
      <c r="I98" s="10"/>
      <c r="J98" s="33"/>
      <c r="K98" s="33"/>
      <c r="L98" s="33"/>
      <c r="M98" s="10"/>
      <c r="N98" s="10"/>
      <c r="O98" s="10">
        <v>1.3</v>
      </c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6">
        <v>4</v>
      </c>
      <c r="AE98" s="33"/>
      <c r="AF98" s="33"/>
    </row>
    <row r="99" spans="1:32" x14ac:dyDescent="0.25">
      <c r="A99" s="8">
        <f>DATE(2017,7,13)</f>
        <v>42929</v>
      </c>
      <c r="B99" s="36" t="s">
        <v>129</v>
      </c>
      <c r="C99" s="36" t="s">
        <v>130</v>
      </c>
      <c r="D99" s="36" t="s">
        <v>103</v>
      </c>
      <c r="E99" s="36" t="s">
        <v>139</v>
      </c>
      <c r="F99" s="33"/>
      <c r="G99" s="33"/>
      <c r="H99" s="33"/>
      <c r="I99" s="10"/>
      <c r="J99" s="33"/>
      <c r="K99" s="33"/>
      <c r="L99" s="33"/>
      <c r="M99" s="10"/>
      <c r="N99" s="10"/>
      <c r="O99" s="10">
        <v>2.2999999999999998</v>
      </c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">
        <v>3</v>
      </c>
      <c r="AE99" s="33"/>
      <c r="AF99" s="33"/>
    </row>
    <row r="100" spans="1:32" x14ac:dyDescent="0.25">
      <c r="A100" s="8">
        <f>DATE(2017,11,14)</f>
        <v>43053</v>
      </c>
      <c r="B100" s="33" t="s">
        <v>186</v>
      </c>
      <c r="C100" s="33" t="s">
        <v>187</v>
      </c>
      <c r="D100" s="33" t="s">
        <v>188</v>
      </c>
      <c r="E100" s="33" t="s">
        <v>189</v>
      </c>
      <c r="F100" s="33"/>
      <c r="G100" s="33"/>
      <c r="H100" s="33"/>
      <c r="I100" s="10"/>
      <c r="J100" s="33"/>
      <c r="K100" s="33"/>
      <c r="L100" s="33"/>
      <c r="M100" s="10"/>
      <c r="N100" s="10">
        <v>2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>
        <v>5</v>
      </c>
      <c r="AE100" s="33"/>
      <c r="AF100" s="33"/>
    </row>
    <row r="101" spans="1:32" x14ac:dyDescent="0.25">
      <c r="A101" s="8">
        <f>DATE(2018,1,14)</f>
        <v>43114</v>
      </c>
      <c r="B101" s="33" t="s">
        <v>73</v>
      </c>
      <c r="C101" s="33" t="s">
        <v>190</v>
      </c>
      <c r="D101" s="33" t="s">
        <v>103</v>
      </c>
      <c r="E101" s="33" t="s">
        <v>191</v>
      </c>
      <c r="F101" s="33"/>
      <c r="G101" s="33"/>
      <c r="H101" s="33"/>
      <c r="I101" s="10"/>
      <c r="J101" s="33"/>
      <c r="K101" s="33"/>
      <c r="L101" s="33"/>
      <c r="M101" s="10"/>
      <c r="N101" s="10"/>
      <c r="O101" s="10">
        <v>2</v>
      </c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>
        <v>2</v>
      </c>
      <c r="AE101" s="33"/>
      <c r="AF101" s="33"/>
    </row>
    <row r="102" spans="1:32" x14ac:dyDescent="0.25">
      <c r="A102" s="8">
        <f>DATE(2018,5,5)</f>
        <v>43225</v>
      </c>
      <c r="B102" s="33" t="s">
        <v>129</v>
      </c>
      <c r="C102" s="33" t="s">
        <v>130</v>
      </c>
      <c r="D102" s="33" t="s">
        <v>103</v>
      </c>
      <c r="E102" s="33" t="s">
        <v>193</v>
      </c>
      <c r="F102" s="33"/>
      <c r="G102" s="33"/>
      <c r="H102" s="33"/>
      <c r="I102" s="10"/>
      <c r="J102" s="33"/>
      <c r="K102" s="33"/>
      <c r="L102" s="33"/>
      <c r="M102" s="10"/>
      <c r="N102" s="10"/>
      <c r="O102" s="10">
        <v>1</v>
      </c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>
        <v>5</v>
      </c>
      <c r="AE102" s="33"/>
      <c r="AF102" s="33"/>
    </row>
    <row r="103" spans="1:32" x14ac:dyDescent="0.25">
      <c r="A103" s="8">
        <f>DATE(2018,5,26)</f>
        <v>43246</v>
      </c>
      <c r="B103" s="33" t="s">
        <v>129</v>
      </c>
      <c r="C103" s="33" t="s">
        <v>130</v>
      </c>
      <c r="D103" s="33" t="s">
        <v>103</v>
      </c>
      <c r="E103" s="33" t="s">
        <v>194</v>
      </c>
      <c r="F103" s="33"/>
      <c r="G103" s="33"/>
      <c r="H103" s="33"/>
      <c r="I103" s="10"/>
      <c r="J103" s="33"/>
      <c r="K103" s="33"/>
      <c r="L103" s="33"/>
      <c r="M103" s="10"/>
      <c r="N103" s="10"/>
      <c r="O103" s="10">
        <v>2.2000000000000002</v>
      </c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>
        <v>3</v>
      </c>
      <c r="AE103" s="33"/>
      <c r="AF103" s="33"/>
    </row>
    <row r="104" spans="1:32" x14ac:dyDescent="0.25">
      <c r="A104" s="8">
        <f>DATE(2018,6,23)</f>
        <v>43274</v>
      </c>
      <c r="B104" s="33" t="s">
        <v>117</v>
      </c>
      <c r="C104" s="33" t="s">
        <v>195</v>
      </c>
      <c r="D104" s="33" t="s">
        <v>103</v>
      </c>
      <c r="E104" s="33" t="s">
        <v>196</v>
      </c>
      <c r="F104" s="33"/>
      <c r="G104" s="33"/>
      <c r="H104" s="33"/>
      <c r="I104" s="10"/>
      <c r="J104" s="33"/>
      <c r="K104" s="33"/>
      <c r="L104" s="33"/>
      <c r="M104" s="10"/>
      <c r="N104" s="10"/>
      <c r="O104" s="10">
        <v>1</v>
      </c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>
        <v>1</v>
      </c>
      <c r="AE104" s="33"/>
      <c r="AF104" s="33"/>
    </row>
    <row r="105" spans="1:32" x14ac:dyDescent="0.25">
      <c r="A105" s="8">
        <f>DATE(2018,8,26)</f>
        <v>43338</v>
      </c>
      <c r="B105" s="70" t="s">
        <v>73</v>
      </c>
      <c r="C105" s="70" t="s">
        <v>198</v>
      </c>
      <c r="D105" s="70" t="s">
        <v>199</v>
      </c>
      <c r="E105" s="70" t="s">
        <v>200</v>
      </c>
      <c r="F105" s="33"/>
      <c r="G105" s="33"/>
      <c r="H105" s="33"/>
      <c r="I105" s="10"/>
      <c r="J105" s="33"/>
      <c r="K105" s="33"/>
      <c r="L105" s="33"/>
      <c r="M105" s="10"/>
      <c r="N105" s="10">
        <v>1.3</v>
      </c>
      <c r="O105" s="10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70">
        <v>3</v>
      </c>
      <c r="AE105" s="33"/>
      <c r="AF105" s="33"/>
    </row>
    <row r="106" spans="1:32" x14ac:dyDescent="0.25">
      <c r="A106" s="8">
        <f>DATE(2018,10,21)</f>
        <v>43394</v>
      </c>
      <c r="B106" s="70" t="s">
        <v>73</v>
      </c>
      <c r="C106" s="70" t="s">
        <v>81</v>
      </c>
      <c r="D106" s="70" t="s">
        <v>103</v>
      </c>
      <c r="E106" s="70" t="s">
        <v>196</v>
      </c>
      <c r="F106" s="33"/>
      <c r="G106" s="33"/>
      <c r="H106" s="33"/>
      <c r="I106" s="10"/>
      <c r="J106" s="33"/>
      <c r="K106" s="33"/>
      <c r="L106" s="33"/>
      <c r="M106" s="10"/>
      <c r="N106" s="10"/>
      <c r="O106" s="10">
        <v>1.2</v>
      </c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70">
        <v>3</v>
      </c>
      <c r="AE106" s="33"/>
      <c r="AF106" s="33"/>
    </row>
    <row r="107" spans="1:32" x14ac:dyDescent="0.25">
      <c r="A107" s="8">
        <f>DATE(2019,3,16)</f>
        <v>43540</v>
      </c>
      <c r="B107" s="70" t="s">
        <v>73</v>
      </c>
      <c r="C107" s="70" t="s">
        <v>81</v>
      </c>
      <c r="D107" s="70" t="s">
        <v>201</v>
      </c>
      <c r="E107" s="70" t="s">
        <v>196</v>
      </c>
      <c r="F107" s="33"/>
      <c r="G107" s="33"/>
      <c r="H107" s="33"/>
      <c r="I107" s="10"/>
      <c r="J107" s="33"/>
      <c r="K107" s="33"/>
      <c r="L107" s="33"/>
      <c r="M107" s="10"/>
      <c r="N107" s="10">
        <v>0.9</v>
      </c>
      <c r="O107" s="10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70">
        <v>3</v>
      </c>
      <c r="AE107" s="33"/>
      <c r="AF107" s="33"/>
    </row>
    <row r="108" spans="1:32" x14ac:dyDescent="0.25">
      <c r="A108" s="8">
        <f>DATE(2020,7,17)</f>
        <v>44029</v>
      </c>
      <c r="B108" s="70" t="s">
        <v>66</v>
      </c>
      <c r="C108" s="70" t="s">
        <v>202</v>
      </c>
      <c r="D108" s="70" t="s">
        <v>203</v>
      </c>
      <c r="E108" s="70" t="s">
        <v>204</v>
      </c>
      <c r="F108" s="33"/>
      <c r="G108" s="33"/>
      <c r="H108" s="33"/>
      <c r="I108" s="10"/>
      <c r="J108" s="33"/>
      <c r="K108" s="33"/>
      <c r="L108" s="33"/>
      <c r="M108" s="10"/>
      <c r="N108" s="10">
        <v>1.1000000000000001</v>
      </c>
      <c r="O108" s="10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70">
        <v>3</v>
      </c>
      <c r="AE108" s="33"/>
      <c r="AF108" s="33"/>
    </row>
    <row r="109" spans="1:32" x14ac:dyDescent="0.25">
      <c r="A109" s="8">
        <f>DATE(2020,7,18)</f>
        <v>44030</v>
      </c>
      <c r="B109" s="70" t="s">
        <v>66</v>
      </c>
      <c r="C109" s="70" t="s">
        <v>202</v>
      </c>
      <c r="D109" s="70" t="s">
        <v>203</v>
      </c>
      <c r="E109" s="70" t="s">
        <v>204</v>
      </c>
      <c r="F109" s="33"/>
      <c r="G109" s="33"/>
      <c r="H109" s="33"/>
      <c r="I109" s="10"/>
      <c r="J109" s="33"/>
      <c r="K109" s="33"/>
      <c r="L109" s="33"/>
      <c r="M109" s="10"/>
      <c r="N109" s="10">
        <v>0.9</v>
      </c>
      <c r="O109" s="10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70">
        <v>4</v>
      </c>
      <c r="AE109" s="33"/>
      <c r="AF109" s="33"/>
    </row>
    <row r="110" spans="1:32" x14ac:dyDescent="0.25">
      <c r="A110" s="8">
        <f>DATE(2020,7,23)</f>
        <v>44035</v>
      </c>
      <c r="B110" s="89" t="s">
        <v>66</v>
      </c>
      <c r="C110" s="70" t="s">
        <v>202</v>
      </c>
      <c r="D110" s="70" t="s">
        <v>203</v>
      </c>
      <c r="E110" s="70" t="s">
        <v>204</v>
      </c>
      <c r="F110" s="33"/>
      <c r="G110" s="33"/>
      <c r="H110" s="33"/>
      <c r="I110" s="10"/>
      <c r="J110" s="33"/>
      <c r="K110" s="33"/>
      <c r="L110" s="33"/>
      <c r="M110" s="10"/>
      <c r="N110" s="10">
        <v>1</v>
      </c>
      <c r="O110" s="10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70">
        <v>5</v>
      </c>
      <c r="AE110" s="33"/>
      <c r="AF110" s="33"/>
    </row>
  </sheetData>
  <mergeCells count="16">
    <mergeCell ref="J1:L1"/>
    <mergeCell ref="N1:U1"/>
    <mergeCell ref="V1:AC1"/>
    <mergeCell ref="AD1:AE2"/>
    <mergeCell ref="AF1:AF3"/>
    <mergeCell ref="N2:Q2"/>
    <mergeCell ref="R2:U2"/>
    <mergeCell ref="V2:Y2"/>
    <mergeCell ref="Z2:AC2"/>
    <mergeCell ref="F1:I1"/>
    <mergeCell ref="F3:G3"/>
    <mergeCell ref="A1:A3"/>
    <mergeCell ref="B1:B3"/>
    <mergeCell ref="C1:C3"/>
    <mergeCell ref="D1:D3"/>
    <mergeCell ref="E1:E3"/>
  </mergeCells>
  <printOptions horizontalCentered="1" verticalCentered="1"/>
  <pageMargins left="0.25" right="0.25" top="0.75" bottom="0.75" header="0.3" footer="0.3"/>
  <pageSetup paperSize="9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F115"/>
  <sheetViews>
    <sheetView workbookViewId="0">
      <selection activeCell="H3" sqref="A1:XFD3"/>
    </sheetView>
  </sheetViews>
  <sheetFormatPr defaultColWidth="8.85546875" defaultRowHeight="17.25" customHeight="1" x14ac:dyDescent="0.25"/>
  <cols>
    <col min="1" max="1" width="10.7109375" bestFit="1" customWidth="1"/>
    <col min="2" max="2" width="10.85546875" bestFit="1" customWidth="1"/>
    <col min="3" max="3" width="11.7109375" bestFit="1" customWidth="1"/>
    <col min="4" max="4" width="16.5703125" bestFit="1" customWidth="1"/>
    <col min="5" max="5" width="36.85546875" bestFit="1" customWidth="1"/>
    <col min="6" max="6" width="8.5703125" bestFit="1" customWidth="1"/>
    <col min="7" max="7" width="5.7109375" bestFit="1" customWidth="1"/>
    <col min="8" max="8" width="6.5703125" bestFit="1" customWidth="1"/>
    <col min="9" max="9" width="5.28515625" bestFit="1" customWidth="1"/>
    <col min="10" max="10" width="12" bestFit="1" customWidth="1"/>
    <col min="11" max="11" width="12.85546875" bestFit="1" customWidth="1"/>
    <col min="12" max="12" width="14.42578125" bestFit="1" customWidth="1"/>
    <col min="13" max="13" width="5.28515625" bestFit="1" customWidth="1"/>
    <col min="14" max="14" width="14.7109375" bestFit="1" customWidth="1"/>
    <col min="15" max="15" width="12.85546875" bestFit="1" customWidth="1"/>
    <col min="16" max="16" width="15" bestFit="1" customWidth="1"/>
    <col min="17" max="17" width="17" bestFit="1" customWidth="1"/>
    <col min="18" max="18" width="16.140625" bestFit="1" customWidth="1"/>
    <col min="19" max="19" width="14.85546875" bestFit="1" customWidth="1"/>
    <col min="20" max="20" width="16.42578125" bestFit="1" customWidth="1"/>
    <col min="21" max="21" width="19" bestFit="1" customWidth="1"/>
    <col min="22" max="22" width="14.140625" bestFit="1" customWidth="1"/>
    <col min="23" max="23" width="12.28515625" bestFit="1" customWidth="1"/>
    <col min="24" max="24" width="14.85546875" bestFit="1" customWidth="1"/>
    <col min="25" max="25" width="16.42578125" bestFit="1" customWidth="1"/>
    <col min="26" max="26" width="15.5703125" bestFit="1" customWidth="1"/>
    <col min="27" max="27" width="14.28515625" bestFit="1" customWidth="1"/>
    <col min="28" max="28" width="16.28515625" bestFit="1" customWidth="1"/>
    <col min="29" max="29" width="18.42578125" bestFit="1" customWidth="1"/>
    <col min="30" max="30" width="12" bestFit="1" customWidth="1"/>
    <col min="31" max="31" width="13.5703125" bestFit="1" customWidth="1"/>
    <col min="32" max="32" width="20" bestFit="1" customWidth="1"/>
  </cols>
  <sheetData>
    <row r="1" spans="1:32" ht="17.25" customHeight="1" thickBot="1" x14ac:dyDescent="0.3">
      <c r="A1" s="76" t="s">
        <v>109</v>
      </c>
      <c r="B1" s="78" t="s">
        <v>0</v>
      </c>
      <c r="C1" s="78" t="s">
        <v>1</v>
      </c>
      <c r="D1" s="78" t="s">
        <v>2</v>
      </c>
      <c r="E1" s="81" t="s">
        <v>3</v>
      </c>
      <c r="F1" s="75" t="s">
        <v>4</v>
      </c>
      <c r="G1" s="75"/>
      <c r="H1" s="75"/>
      <c r="I1" s="75"/>
      <c r="J1" s="75" t="s">
        <v>10</v>
      </c>
      <c r="K1" s="75"/>
      <c r="L1" s="75"/>
      <c r="M1" s="3" t="s">
        <v>8</v>
      </c>
      <c r="N1" s="75" t="s">
        <v>19</v>
      </c>
      <c r="O1" s="75"/>
      <c r="P1" s="75"/>
      <c r="Q1" s="75"/>
      <c r="R1" s="75"/>
      <c r="S1" s="75"/>
      <c r="T1" s="75"/>
      <c r="U1" s="75"/>
      <c r="V1" s="75" t="s">
        <v>20</v>
      </c>
      <c r="W1" s="75"/>
      <c r="X1" s="75"/>
      <c r="Y1" s="75"/>
      <c r="Z1" s="75"/>
      <c r="AA1" s="75"/>
      <c r="AB1" s="75"/>
      <c r="AC1" s="75"/>
      <c r="AD1" s="75" t="s">
        <v>21</v>
      </c>
      <c r="AE1" s="75"/>
      <c r="AF1" s="75" t="s">
        <v>39</v>
      </c>
    </row>
    <row r="2" spans="1:32" ht="17.25" customHeight="1" thickBot="1" x14ac:dyDescent="0.3">
      <c r="A2" s="77"/>
      <c r="B2" s="79"/>
      <c r="C2" s="79"/>
      <c r="D2" s="79"/>
      <c r="E2" s="82"/>
      <c r="F2" s="45" t="s">
        <v>5</v>
      </c>
      <c r="G2" s="45" t="s">
        <v>6</v>
      </c>
      <c r="H2" s="45" t="s">
        <v>7</v>
      </c>
      <c r="I2" s="3" t="s">
        <v>8</v>
      </c>
      <c r="J2" s="45" t="s">
        <v>11</v>
      </c>
      <c r="K2" s="45" t="s">
        <v>12</v>
      </c>
      <c r="L2" s="45" t="s">
        <v>8</v>
      </c>
      <c r="M2" s="3"/>
      <c r="N2" s="75" t="s">
        <v>13</v>
      </c>
      <c r="O2" s="75"/>
      <c r="P2" s="75"/>
      <c r="Q2" s="75"/>
      <c r="R2" s="75" t="s">
        <v>18</v>
      </c>
      <c r="S2" s="75"/>
      <c r="T2" s="75"/>
      <c r="U2" s="75"/>
      <c r="V2" s="75" t="s">
        <v>13</v>
      </c>
      <c r="W2" s="75"/>
      <c r="X2" s="75"/>
      <c r="Y2" s="75"/>
      <c r="Z2" s="75" t="s">
        <v>18</v>
      </c>
      <c r="AA2" s="75"/>
      <c r="AB2" s="75"/>
      <c r="AC2" s="75"/>
      <c r="AD2" s="75"/>
      <c r="AE2" s="75"/>
      <c r="AF2" s="75"/>
    </row>
    <row r="3" spans="1:32" ht="17.25" customHeight="1" thickBot="1" x14ac:dyDescent="0.3">
      <c r="A3" s="77"/>
      <c r="B3" s="80"/>
      <c r="C3" s="80"/>
      <c r="D3" s="80"/>
      <c r="E3" s="83"/>
      <c r="F3" s="75" t="s">
        <v>9</v>
      </c>
      <c r="G3" s="75"/>
      <c r="H3" s="45"/>
      <c r="I3" s="3"/>
      <c r="J3" s="45"/>
      <c r="K3" s="45"/>
      <c r="L3" s="45"/>
      <c r="M3" s="3"/>
      <c r="N3" s="3" t="s">
        <v>14</v>
      </c>
      <c r="O3" s="3" t="s">
        <v>15</v>
      </c>
      <c r="P3" s="45" t="s">
        <v>16</v>
      </c>
      <c r="Q3" s="45" t="s">
        <v>17</v>
      </c>
      <c r="R3" s="45" t="s">
        <v>14</v>
      </c>
      <c r="S3" s="45" t="s">
        <v>15</v>
      </c>
      <c r="T3" s="45" t="s">
        <v>16</v>
      </c>
      <c r="U3" s="45" t="s">
        <v>17</v>
      </c>
      <c r="V3" s="45" t="s">
        <v>14</v>
      </c>
      <c r="W3" s="45" t="s">
        <v>15</v>
      </c>
      <c r="X3" s="45" t="s">
        <v>16</v>
      </c>
      <c r="Y3" s="45" t="s">
        <v>17</v>
      </c>
      <c r="Z3" s="45" t="s">
        <v>14</v>
      </c>
      <c r="AA3" s="45" t="s">
        <v>15</v>
      </c>
      <c r="AB3" s="45" t="s">
        <v>16</v>
      </c>
      <c r="AC3" s="45" t="s">
        <v>17</v>
      </c>
      <c r="AD3" s="45" t="s">
        <v>22</v>
      </c>
      <c r="AE3" s="45" t="s">
        <v>18</v>
      </c>
      <c r="AF3" s="75"/>
    </row>
    <row r="4" spans="1:32" ht="32.25" customHeight="1" x14ac:dyDescent="0.25">
      <c r="A4" s="49" t="s">
        <v>109</v>
      </c>
      <c r="B4" s="46" t="s">
        <v>0</v>
      </c>
      <c r="C4" s="46" t="s">
        <v>141</v>
      </c>
      <c r="D4" s="46" t="s">
        <v>2</v>
      </c>
      <c r="E4" s="47" t="s">
        <v>142</v>
      </c>
      <c r="F4" s="46" t="s">
        <v>5</v>
      </c>
      <c r="G4" s="46" t="s">
        <v>143</v>
      </c>
      <c r="H4" s="46" t="s">
        <v>7</v>
      </c>
      <c r="I4" s="48" t="s">
        <v>8</v>
      </c>
      <c r="J4" s="46" t="s">
        <v>163</v>
      </c>
      <c r="K4" s="46" t="s">
        <v>164</v>
      </c>
      <c r="L4" s="46" t="s">
        <v>165</v>
      </c>
      <c r="M4" s="48" t="s">
        <v>8</v>
      </c>
      <c r="N4" s="48" t="s">
        <v>144</v>
      </c>
      <c r="O4" s="48" t="s">
        <v>145</v>
      </c>
      <c r="P4" s="46" t="s">
        <v>146</v>
      </c>
      <c r="Q4" s="46" t="s">
        <v>147</v>
      </c>
      <c r="R4" s="46" t="s">
        <v>148</v>
      </c>
      <c r="S4" s="46" t="s">
        <v>149</v>
      </c>
      <c r="T4" s="46" t="s">
        <v>150</v>
      </c>
      <c r="U4" s="46" t="s">
        <v>151</v>
      </c>
      <c r="V4" s="46" t="s">
        <v>152</v>
      </c>
      <c r="W4" s="46" t="s">
        <v>153</v>
      </c>
      <c r="X4" s="46" t="s">
        <v>154</v>
      </c>
      <c r="Y4" s="46" t="s">
        <v>155</v>
      </c>
      <c r="Z4" s="46" t="s">
        <v>156</v>
      </c>
      <c r="AA4" s="46" t="s">
        <v>157</v>
      </c>
      <c r="AB4" s="46" t="s">
        <v>158</v>
      </c>
      <c r="AC4" s="46" t="s">
        <v>159</v>
      </c>
      <c r="AD4" s="46" t="s">
        <v>160</v>
      </c>
      <c r="AE4" s="46" t="s">
        <v>161</v>
      </c>
      <c r="AF4" s="46" t="s">
        <v>162</v>
      </c>
    </row>
    <row r="5" spans="1:32" ht="17.25" customHeight="1" x14ac:dyDescent="0.25">
      <c r="A5" s="4">
        <v>41527</v>
      </c>
      <c r="B5" s="5" t="s">
        <v>89</v>
      </c>
      <c r="C5" s="6" t="s">
        <v>23</v>
      </c>
      <c r="D5" s="6" t="s">
        <v>24</v>
      </c>
      <c r="E5" s="6" t="s">
        <v>25</v>
      </c>
      <c r="F5" s="6"/>
      <c r="G5" s="6"/>
      <c r="H5" s="6"/>
      <c r="I5" s="7"/>
      <c r="J5" s="6"/>
      <c r="K5" s="6"/>
      <c r="L5" s="6"/>
      <c r="M5" s="7"/>
      <c r="N5" s="7">
        <v>1.1000000000000001</v>
      </c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>
        <v>1</v>
      </c>
      <c r="AE5" s="6"/>
      <c r="AF5" s="6"/>
    </row>
    <row r="6" spans="1:32" ht="17.25" customHeight="1" x14ac:dyDescent="0.25">
      <c r="A6" s="8">
        <v>41529</v>
      </c>
      <c r="B6" s="9" t="str">
        <f>$B$5</f>
        <v>P28 A 160</v>
      </c>
      <c r="C6" s="9" t="s">
        <v>26</v>
      </c>
      <c r="D6" s="9" t="s">
        <v>24</v>
      </c>
      <c r="E6" s="9" t="s">
        <v>27</v>
      </c>
      <c r="F6" s="9"/>
      <c r="G6" s="9"/>
      <c r="H6" s="9"/>
      <c r="I6" s="10"/>
      <c r="J6" s="9"/>
      <c r="K6" s="9"/>
      <c r="L6" s="9"/>
      <c r="M6" s="10"/>
      <c r="N6" s="10">
        <v>1.1000000000000001</v>
      </c>
      <c r="O6" s="1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>
        <v>1</v>
      </c>
      <c r="AE6" s="9"/>
      <c r="AF6" s="9"/>
    </row>
    <row r="7" spans="1:32" ht="17.25" customHeight="1" x14ac:dyDescent="0.25">
      <c r="A7" s="8">
        <v>41537</v>
      </c>
      <c r="B7" s="9" t="str">
        <f t="shared" ref="B7:B34" si="0">$B$5</f>
        <v>P28 A 160</v>
      </c>
      <c r="C7" s="9" t="s">
        <v>23</v>
      </c>
      <c r="D7" s="9" t="s">
        <v>24</v>
      </c>
      <c r="E7" s="9" t="s">
        <v>28</v>
      </c>
      <c r="F7" s="9"/>
      <c r="G7" s="9"/>
      <c r="H7" s="9"/>
      <c r="I7" s="10"/>
      <c r="J7" s="9"/>
      <c r="K7" s="9"/>
      <c r="L7" s="9"/>
      <c r="M7" s="10"/>
      <c r="N7" s="10">
        <v>1.2</v>
      </c>
      <c r="O7" s="10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>
        <v>1</v>
      </c>
      <c r="AE7" s="9"/>
      <c r="AF7" s="9"/>
    </row>
    <row r="8" spans="1:32" ht="17.25" customHeight="1" x14ac:dyDescent="0.25">
      <c r="A8" s="8">
        <v>41542</v>
      </c>
      <c r="B8" s="9" t="str">
        <f t="shared" si="0"/>
        <v>P28 A 160</v>
      </c>
      <c r="C8" s="9" t="s">
        <v>26</v>
      </c>
      <c r="D8" s="9" t="s">
        <v>24</v>
      </c>
      <c r="E8" s="9" t="s">
        <v>29</v>
      </c>
      <c r="F8" s="9"/>
      <c r="G8" s="9"/>
      <c r="H8" s="9"/>
      <c r="I8" s="10"/>
      <c r="J8" s="9"/>
      <c r="K8" s="9"/>
      <c r="L8" s="9"/>
      <c r="M8" s="10"/>
      <c r="N8" s="10">
        <v>1</v>
      </c>
      <c r="O8" s="10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>
        <v>1</v>
      </c>
      <c r="AE8" s="9"/>
      <c r="AF8" s="9"/>
    </row>
    <row r="9" spans="1:32" ht="17.25" customHeight="1" x14ac:dyDescent="0.25">
      <c r="A9" s="8">
        <v>41544</v>
      </c>
      <c r="B9" s="9" t="str">
        <f t="shared" si="0"/>
        <v>P28 A 160</v>
      </c>
      <c r="C9" s="9" t="s">
        <v>26</v>
      </c>
      <c r="D9" s="9" t="s">
        <v>24</v>
      </c>
      <c r="E9" s="9" t="s">
        <v>30</v>
      </c>
      <c r="F9" s="9"/>
      <c r="G9" s="9"/>
      <c r="H9" s="9"/>
      <c r="I9" s="10"/>
      <c r="J9" s="9"/>
      <c r="K9" s="9"/>
      <c r="L9" s="9"/>
      <c r="M9" s="10"/>
      <c r="N9" s="10">
        <v>1.1000000000000001</v>
      </c>
      <c r="O9" s="10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>
        <v>4</v>
      </c>
      <c r="AE9" s="9"/>
      <c r="AF9" s="9"/>
    </row>
    <row r="10" spans="1:32" ht="17.25" customHeight="1" x14ac:dyDescent="0.25">
      <c r="A10" s="8">
        <v>41549</v>
      </c>
      <c r="B10" s="9" t="str">
        <f t="shared" si="0"/>
        <v>P28 A 160</v>
      </c>
      <c r="C10" s="9" t="s">
        <v>26</v>
      </c>
      <c r="D10" s="9" t="s">
        <v>24</v>
      </c>
      <c r="E10" s="9" t="s">
        <v>29</v>
      </c>
      <c r="F10" s="9"/>
      <c r="G10" s="9"/>
      <c r="H10" s="9"/>
      <c r="I10" s="10"/>
      <c r="J10" s="9"/>
      <c r="K10" s="9"/>
      <c r="L10" s="9"/>
      <c r="M10" s="10"/>
      <c r="N10" s="10">
        <v>1.3</v>
      </c>
      <c r="O10" s="1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>
        <v>1</v>
      </c>
      <c r="AE10" s="9"/>
      <c r="AF10" s="9"/>
    </row>
    <row r="11" spans="1:32" ht="17.25" customHeight="1" x14ac:dyDescent="0.25">
      <c r="A11" s="8">
        <v>41551</v>
      </c>
      <c r="B11" s="9" t="str">
        <f t="shared" si="0"/>
        <v>P28 A 160</v>
      </c>
      <c r="C11" s="9" t="s">
        <v>26</v>
      </c>
      <c r="D11" s="9" t="s">
        <v>24</v>
      </c>
      <c r="E11" s="9" t="s">
        <v>30</v>
      </c>
      <c r="F11" s="9"/>
      <c r="G11" s="9"/>
      <c r="H11" s="9"/>
      <c r="I11" s="10"/>
      <c r="J11" s="9"/>
      <c r="K11" s="9"/>
      <c r="L11" s="9"/>
      <c r="M11" s="10"/>
      <c r="N11" s="10">
        <v>1.3</v>
      </c>
      <c r="O11" s="10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4</v>
      </c>
      <c r="AE11" s="9"/>
      <c r="AF11" s="9"/>
    </row>
    <row r="12" spans="1:32" ht="17.25" customHeight="1" x14ac:dyDescent="0.25">
      <c r="A12" s="8">
        <v>41554</v>
      </c>
      <c r="B12" s="9" t="str">
        <f t="shared" si="0"/>
        <v>P28 A 160</v>
      </c>
      <c r="C12" s="9" t="s">
        <v>26</v>
      </c>
      <c r="D12" s="9" t="s">
        <v>24</v>
      </c>
      <c r="E12" s="9" t="s">
        <v>30</v>
      </c>
      <c r="F12" s="9"/>
      <c r="G12" s="9"/>
      <c r="H12" s="9"/>
      <c r="I12" s="10"/>
      <c r="J12" s="9"/>
      <c r="K12" s="9"/>
      <c r="L12" s="9"/>
      <c r="M12" s="10"/>
      <c r="N12" s="10">
        <v>1.2</v>
      </c>
      <c r="O12" s="10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>
        <v>4</v>
      </c>
      <c r="AE12" s="9"/>
      <c r="AF12" s="9"/>
    </row>
    <row r="13" spans="1:32" ht="17.25" customHeight="1" x14ac:dyDescent="0.25">
      <c r="A13" s="8">
        <v>41556</v>
      </c>
      <c r="B13" s="9" t="str">
        <f t="shared" si="0"/>
        <v>P28 A 160</v>
      </c>
      <c r="C13" s="9" t="s">
        <v>26</v>
      </c>
      <c r="D13" s="9" t="s">
        <v>24</v>
      </c>
      <c r="E13" s="9" t="s">
        <v>29</v>
      </c>
      <c r="F13" s="9"/>
      <c r="G13" s="9"/>
      <c r="H13" s="9"/>
      <c r="I13" s="10"/>
      <c r="J13" s="9"/>
      <c r="K13" s="9"/>
      <c r="L13" s="9"/>
      <c r="M13" s="10"/>
      <c r="N13" s="10">
        <v>1.3</v>
      </c>
      <c r="O13" s="10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>
        <v>1</v>
      </c>
      <c r="AE13" s="9"/>
      <c r="AF13" s="9"/>
    </row>
    <row r="14" spans="1:32" ht="17.25" customHeight="1" x14ac:dyDescent="0.25">
      <c r="A14" s="8">
        <v>41558</v>
      </c>
      <c r="B14" s="9" t="str">
        <f t="shared" si="0"/>
        <v>P28 A 160</v>
      </c>
      <c r="C14" s="9" t="s">
        <v>26</v>
      </c>
      <c r="D14" s="9" t="s">
        <v>31</v>
      </c>
      <c r="E14" s="9" t="s">
        <v>32</v>
      </c>
      <c r="F14" s="9"/>
      <c r="G14" s="9"/>
      <c r="H14" s="9"/>
      <c r="I14" s="10"/>
      <c r="J14" s="9"/>
      <c r="K14" s="9"/>
      <c r="L14" s="9"/>
      <c r="M14" s="10"/>
      <c r="N14" s="10">
        <v>1.3</v>
      </c>
      <c r="O14" s="10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>
        <v>2</v>
      </c>
      <c r="AE14" s="9"/>
      <c r="AF14" s="9"/>
    </row>
    <row r="15" spans="1:32" ht="17.25" customHeight="1" x14ac:dyDescent="0.25">
      <c r="A15" s="8">
        <v>41593</v>
      </c>
      <c r="B15" s="9" t="str">
        <f t="shared" si="0"/>
        <v>P28 A 160</v>
      </c>
      <c r="C15" s="9" t="s">
        <v>23</v>
      </c>
      <c r="D15" s="9" t="s">
        <v>24</v>
      </c>
      <c r="E15" s="9" t="s">
        <v>30</v>
      </c>
      <c r="F15" s="9"/>
      <c r="G15" s="9"/>
      <c r="H15" s="9"/>
      <c r="I15" s="10"/>
      <c r="J15" s="9"/>
      <c r="K15" s="9"/>
      <c r="L15" s="9"/>
      <c r="M15" s="10"/>
      <c r="N15" s="10">
        <v>1.3</v>
      </c>
      <c r="O15" s="10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>
        <v>5</v>
      </c>
      <c r="AE15" s="9"/>
      <c r="AF15" s="9"/>
    </row>
    <row r="16" spans="1:32" ht="17.25" customHeight="1" x14ac:dyDescent="0.25">
      <c r="A16" s="8">
        <v>41596</v>
      </c>
      <c r="B16" s="9" t="str">
        <f t="shared" si="0"/>
        <v>P28 A 160</v>
      </c>
      <c r="C16" s="9" t="s">
        <v>23</v>
      </c>
      <c r="D16" s="9" t="s">
        <v>24</v>
      </c>
      <c r="E16" s="9" t="s">
        <v>33</v>
      </c>
      <c r="F16" s="9"/>
      <c r="G16" s="9"/>
      <c r="H16" s="9"/>
      <c r="I16" s="10"/>
      <c r="J16" s="9"/>
      <c r="K16" s="9"/>
      <c r="L16" s="9"/>
      <c r="M16" s="10"/>
      <c r="N16" s="10">
        <v>1.1000000000000001</v>
      </c>
      <c r="O16" s="10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>
        <v>4</v>
      </c>
      <c r="AE16" s="9"/>
      <c r="AF16" s="9"/>
    </row>
    <row r="17" spans="1:32" ht="17.25" customHeight="1" x14ac:dyDescent="0.25">
      <c r="A17" s="8">
        <v>41603</v>
      </c>
      <c r="B17" s="9" t="str">
        <f t="shared" si="0"/>
        <v>P28 A 160</v>
      </c>
      <c r="C17" s="9" t="s">
        <v>23</v>
      </c>
      <c r="D17" s="9" t="s">
        <v>24</v>
      </c>
      <c r="E17" s="9" t="s">
        <v>34</v>
      </c>
      <c r="F17" s="9"/>
      <c r="G17" s="9"/>
      <c r="H17" s="9"/>
      <c r="I17" s="10"/>
      <c r="J17" s="9"/>
      <c r="K17" s="9"/>
      <c r="L17" s="9"/>
      <c r="M17" s="10"/>
      <c r="N17" s="10">
        <v>1.1000000000000001</v>
      </c>
      <c r="O17" s="10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>
        <v>5</v>
      </c>
      <c r="AE17" s="9"/>
      <c r="AF17" s="9"/>
    </row>
    <row r="18" spans="1:32" ht="17.25" customHeight="1" x14ac:dyDescent="0.25">
      <c r="A18" s="8">
        <v>41613</v>
      </c>
      <c r="B18" s="9" t="str">
        <f t="shared" si="0"/>
        <v>P28 A 160</v>
      </c>
      <c r="C18" s="9" t="s">
        <v>26</v>
      </c>
      <c r="D18" s="9" t="s">
        <v>24</v>
      </c>
      <c r="E18" s="9" t="s">
        <v>30</v>
      </c>
      <c r="F18" s="9"/>
      <c r="G18" s="9"/>
      <c r="H18" s="9"/>
      <c r="I18" s="10"/>
      <c r="J18" s="9"/>
      <c r="K18" s="9"/>
      <c r="L18" s="9"/>
      <c r="M18" s="10"/>
      <c r="N18" s="10">
        <v>0.8</v>
      </c>
      <c r="O18" s="10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>
        <v>3</v>
      </c>
      <c r="AE18" s="9"/>
      <c r="AF18" s="9"/>
    </row>
    <row r="19" spans="1:32" ht="17.25" customHeight="1" x14ac:dyDescent="0.25">
      <c r="A19" s="8">
        <v>41622</v>
      </c>
      <c r="B19" s="9" t="str">
        <f t="shared" si="0"/>
        <v>P28 A 160</v>
      </c>
      <c r="C19" s="9" t="s">
        <v>26</v>
      </c>
      <c r="D19" s="9" t="s">
        <v>24</v>
      </c>
      <c r="E19" s="9" t="s">
        <v>33</v>
      </c>
      <c r="F19" s="9"/>
      <c r="G19" s="9"/>
      <c r="H19" s="9"/>
      <c r="I19" s="10"/>
      <c r="J19" s="9"/>
      <c r="K19" s="9"/>
      <c r="L19" s="9"/>
      <c r="M19" s="10"/>
      <c r="N19" s="10">
        <v>1.3</v>
      </c>
      <c r="O19" s="10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>
        <v>8</v>
      </c>
      <c r="AE19" s="9"/>
      <c r="AF19" s="9"/>
    </row>
    <row r="20" spans="1:32" ht="17.25" customHeight="1" x14ac:dyDescent="0.25">
      <c r="A20" s="8">
        <v>41624</v>
      </c>
      <c r="B20" s="9" t="str">
        <f t="shared" si="0"/>
        <v>P28 A 160</v>
      </c>
      <c r="C20" s="9" t="s">
        <v>26</v>
      </c>
      <c r="D20" s="9" t="s">
        <v>24</v>
      </c>
      <c r="E20" s="9" t="s">
        <v>33</v>
      </c>
      <c r="F20" s="9"/>
      <c r="G20" s="9"/>
      <c r="H20" s="9"/>
      <c r="I20" s="10"/>
      <c r="J20" s="9"/>
      <c r="K20" s="9"/>
      <c r="L20" s="9"/>
      <c r="M20" s="10"/>
      <c r="N20" s="10">
        <v>1.3</v>
      </c>
      <c r="O20" s="10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5</v>
      </c>
      <c r="AE20" s="9"/>
      <c r="AF20" s="9"/>
    </row>
    <row r="21" spans="1:32" ht="17.25" customHeight="1" x14ac:dyDescent="0.25">
      <c r="A21" s="8">
        <v>41652</v>
      </c>
      <c r="B21" s="9" t="str">
        <f t="shared" si="0"/>
        <v>P28 A 160</v>
      </c>
      <c r="C21" s="9" t="s">
        <v>26</v>
      </c>
      <c r="D21" s="9" t="s">
        <v>24</v>
      </c>
      <c r="E21" s="9" t="s">
        <v>33</v>
      </c>
      <c r="F21" s="9"/>
      <c r="G21" s="9"/>
      <c r="H21" s="9"/>
      <c r="I21" s="10"/>
      <c r="J21" s="9"/>
      <c r="K21" s="9"/>
      <c r="L21" s="9"/>
      <c r="M21" s="10"/>
      <c r="N21" s="10">
        <v>1.3</v>
      </c>
      <c r="O21" s="10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>
        <v>6</v>
      </c>
      <c r="AE21" s="9"/>
      <c r="AF21" s="9"/>
    </row>
    <row r="22" spans="1:32" ht="17.25" customHeight="1" x14ac:dyDescent="0.25">
      <c r="A22" s="8">
        <v>41653</v>
      </c>
      <c r="B22" s="9" t="str">
        <f t="shared" si="0"/>
        <v>P28 A 160</v>
      </c>
      <c r="C22" s="9" t="s">
        <v>26</v>
      </c>
      <c r="D22" s="9" t="s">
        <v>24</v>
      </c>
      <c r="E22" s="9" t="s">
        <v>33</v>
      </c>
      <c r="F22" s="9"/>
      <c r="G22" s="9"/>
      <c r="H22" s="9"/>
      <c r="I22" s="10"/>
      <c r="J22" s="9"/>
      <c r="K22" s="9"/>
      <c r="L22" s="9"/>
      <c r="M22" s="10"/>
      <c r="N22" s="10">
        <v>1.2</v>
      </c>
      <c r="O22" s="10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>
        <v>5</v>
      </c>
      <c r="AE22" s="9"/>
      <c r="AF22" s="9"/>
    </row>
    <row r="23" spans="1:32" ht="17.25" customHeight="1" x14ac:dyDescent="0.25">
      <c r="A23" s="8">
        <v>41654</v>
      </c>
      <c r="B23" s="9" t="str">
        <f t="shared" si="0"/>
        <v>P28 A 160</v>
      </c>
      <c r="C23" s="9" t="s">
        <v>26</v>
      </c>
      <c r="D23" s="9" t="s">
        <v>24</v>
      </c>
      <c r="E23" s="9" t="s">
        <v>30</v>
      </c>
      <c r="F23" s="9"/>
      <c r="G23" s="9"/>
      <c r="H23" s="9"/>
      <c r="I23" s="10"/>
      <c r="J23" s="9"/>
      <c r="K23" s="9"/>
      <c r="L23" s="9"/>
      <c r="M23" s="10"/>
      <c r="N23" s="10">
        <v>1.2</v>
      </c>
      <c r="O23" s="10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>
        <v>5</v>
      </c>
      <c r="AE23" s="9"/>
      <c r="AF23" s="9"/>
    </row>
    <row r="24" spans="1:32" ht="17.25" customHeight="1" x14ac:dyDescent="0.25">
      <c r="A24" s="8">
        <v>41655</v>
      </c>
      <c r="B24" s="9" t="str">
        <f t="shared" si="0"/>
        <v>P28 A 160</v>
      </c>
      <c r="C24" s="9" t="s">
        <v>26</v>
      </c>
      <c r="D24" s="9" t="s">
        <v>24</v>
      </c>
      <c r="E24" s="9" t="s">
        <v>33</v>
      </c>
      <c r="F24" s="9"/>
      <c r="G24" s="9"/>
      <c r="H24" s="9"/>
      <c r="I24" s="10"/>
      <c r="J24" s="9"/>
      <c r="K24" s="9"/>
      <c r="L24" s="9"/>
      <c r="M24" s="10"/>
      <c r="N24" s="10">
        <v>1.2</v>
      </c>
      <c r="O24" s="10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>
        <v>5</v>
      </c>
      <c r="AE24" s="9"/>
      <c r="AF24" s="9"/>
    </row>
    <row r="25" spans="1:32" ht="17.25" customHeight="1" x14ac:dyDescent="0.25">
      <c r="A25" s="8">
        <v>41659</v>
      </c>
      <c r="B25" s="9" t="str">
        <f t="shared" si="0"/>
        <v>P28 A 160</v>
      </c>
      <c r="C25" s="9" t="s">
        <v>26</v>
      </c>
      <c r="D25" s="9" t="s">
        <v>31</v>
      </c>
      <c r="E25" s="9" t="s">
        <v>35</v>
      </c>
      <c r="F25" s="9"/>
      <c r="G25" s="9"/>
      <c r="H25" s="9"/>
      <c r="I25" s="10"/>
      <c r="J25" s="9"/>
      <c r="K25" s="9"/>
      <c r="L25" s="9"/>
      <c r="M25" s="10"/>
      <c r="N25" s="10">
        <v>1.2</v>
      </c>
      <c r="O25" s="10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>
        <v>6</v>
      </c>
      <c r="AE25" s="9"/>
      <c r="AF25" s="9"/>
    </row>
    <row r="26" spans="1:32" ht="17.25" customHeight="1" x14ac:dyDescent="0.25">
      <c r="A26" s="8">
        <v>41660</v>
      </c>
      <c r="B26" s="9" t="str">
        <f t="shared" si="0"/>
        <v>P28 A 160</v>
      </c>
      <c r="C26" s="9" t="s">
        <v>26</v>
      </c>
      <c r="D26" s="9" t="s">
        <v>24</v>
      </c>
      <c r="E26" s="9" t="s">
        <v>30</v>
      </c>
      <c r="F26" s="9"/>
      <c r="G26" s="9"/>
      <c r="H26" s="9"/>
      <c r="I26" s="10"/>
      <c r="J26" s="9"/>
      <c r="K26" s="9"/>
      <c r="L26" s="9"/>
      <c r="M26" s="10"/>
      <c r="N26" s="10">
        <v>1.3</v>
      </c>
      <c r="O26" s="10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6</v>
      </c>
      <c r="AE26" s="9"/>
      <c r="AF26" s="9"/>
    </row>
    <row r="27" spans="1:32" ht="17.25" customHeight="1" x14ac:dyDescent="0.25">
      <c r="A27" s="8">
        <v>41662</v>
      </c>
      <c r="B27" s="9" t="str">
        <f t="shared" si="0"/>
        <v>P28 A 160</v>
      </c>
      <c r="C27" s="9" t="s">
        <v>26</v>
      </c>
      <c r="D27" s="9" t="s">
        <v>24</v>
      </c>
      <c r="E27" s="9" t="s">
        <v>30</v>
      </c>
      <c r="F27" s="9"/>
      <c r="G27" s="9"/>
      <c r="H27" s="9"/>
      <c r="I27" s="10"/>
      <c r="J27" s="9"/>
      <c r="K27" s="9"/>
      <c r="L27" s="9"/>
      <c r="M27" s="10"/>
      <c r="N27" s="10">
        <v>1.3</v>
      </c>
      <c r="O27" s="10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>
        <v>5</v>
      </c>
      <c r="AE27" s="9"/>
      <c r="AF27" s="9"/>
    </row>
    <row r="28" spans="1:32" ht="17.25" customHeight="1" x14ac:dyDescent="0.25">
      <c r="A28" s="8">
        <v>41666</v>
      </c>
      <c r="B28" s="9" t="str">
        <f t="shared" si="0"/>
        <v>P28 A 160</v>
      </c>
      <c r="C28" s="9" t="s">
        <v>26</v>
      </c>
      <c r="D28" s="9" t="s">
        <v>24</v>
      </c>
      <c r="E28" s="9" t="s">
        <v>30</v>
      </c>
      <c r="F28" s="9"/>
      <c r="G28" s="9"/>
      <c r="H28" s="9"/>
      <c r="I28" s="10"/>
      <c r="J28" s="9"/>
      <c r="K28" s="9"/>
      <c r="L28" s="9"/>
      <c r="M28" s="10"/>
      <c r="N28" s="10">
        <v>1</v>
      </c>
      <c r="O28" s="10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>
        <v>6</v>
      </c>
      <c r="AE28" s="9"/>
      <c r="AF28" s="9"/>
    </row>
    <row r="29" spans="1:32" ht="17.25" customHeight="1" x14ac:dyDescent="0.25">
      <c r="A29" s="8">
        <v>41668</v>
      </c>
      <c r="B29" s="9" t="str">
        <f t="shared" si="0"/>
        <v>P28 A 160</v>
      </c>
      <c r="C29" s="9" t="s">
        <v>26</v>
      </c>
      <c r="D29" s="9" t="s">
        <v>24</v>
      </c>
      <c r="E29" s="9" t="s">
        <v>30</v>
      </c>
      <c r="F29" s="9"/>
      <c r="G29" s="9"/>
      <c r="H29" s="9"/>
      <c r="I29" s="10"/>
      <c r="J29" s="9"/>
      <c r="K29" s="9"/>
      <c r="L29" s="9"/>
      <c r="M29" s="10"/>
      <c r="N29" s="10">
        <v>1.2</v>
      </c>
      <c r="O29" s="10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>
        <v>5</v>
      </c>
      <c r="AE29" s="9"/>
      <c r="AF29" s="9"/>
    </row>
    <row r="30" spans="1:32" ht="17.25" customHeight="1" x14ac:dyDescent="0.25">
      <c r="A30" s="8">
        <v>41672</v>
      </c>
      <c r="B30" s="9" t="str">
        <f t="shared" si="0"/>
        <v>P28 A 160</v>
      </c>
      <c r="C30" s="9" t="s">
        <v>26</v>
      </c>
      <c r="D30" s="9" t="s">
        <v>24</v>
      </c>
      <c r="E30" s="9" t="s">
        <v>30</v>
      </c>
      <c r="F30" s="9"/>
      <c r="G30" s="9"/>
      <c r="H30" s="9"/>
      <c r="I30" s="10"/>
      <c r="J30" s="9"/>
      <c r="K30" s="9"/>
      <c r="L30" s="9"/>
      <c r="M30" s="10"/>
      <c r="N30" s="10">
        <v>1.6</v>
      </c>
      <c r="O30" s="10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>
        <v>11</v>
      </c>
      <c r="AE30" s="9"/>
      <c r="AF30" s="9"/>
    </row>
    <row r="31" spans="1:32" ht="17.25" customHeight="1" x14ac:dyDescent="0.25">
      <c r="A31" s="8">
        <v>41681</v>
      </c>
      <c r="B31" s="9" t="str">
        <f t="shared" si="0"/>
        <v>P28 A 160</v>
      </c>
      <c r="C31" s="9" t="s">
        <v>26</v>
      </c>
      <c r="D31" s="9" t="s">
        <v>31</v>
      </c>
      <c r="E31" s="9" t="s">
        <v>33</v>
      </c>
      <c r="F31" s="9"/>
      <c r="G31" s="9"/>
      <c r="H31" s="9"/>
      <c r="I31" s="10"/>
      <c r="J31" s="9"/>
      <c r="K31" s="9"/>
      <c r="L31" s="9"/>
      <c r="M31" s="10"/>
      <c r="N31" s="10">
        <v>1</v>
      </c>
      <c r="O31" s="10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>
        <v>5</v>
      </c>
      <c r="AE31" s="9"/>
      <c r="AF31" s="9"/>
    </row>
    <row r="32" spans="1:32" ht="17.25" customHeight="1" x14ac:dyDescent="0.25">
      <c r="A32" s="11">
        <v>41681</v>
      </c>
      <c r="B32" s="9" t="str">
        <f t="shared" si="0"/>
        <v>P28 A 160</v>
      </c>
      <c r="C32" s="12" t="s">
        <v>26</v>
      </c>
      <c r="D32" s="12" t="s">
        <v>36</v>
      </c>
      <c r="E32" s="12" t="s">
        <v>37</v>
      </c>
      <c r="F32" s="12"/>
      <c r="G32" s="12"/>
      <c r="H32" s="12"/>
      <c r="I32" s="13"/>
      <c r="J32" s="12"/>
      <c r="K32" s="12"/>
      <c r="L32" s="12"/>
      <c r="M32" s="13"/>
      <c r="N32" s="13"/>
      <c r="O32" s="13">
        <v>0.5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>
        <v>1</v>
      </c>
      <c r="AE32" s="12"/>
      <c r="AF32" s="12"/>
    </row>
    <row r="33" spans="1:32" ht="17.25" customHeight="1" x14ac:dyDescent="0.25">
      <c r="A33" s="8">
        <v>41688</v>
      </c>
      <c r="B33" s="9" t="str">
        <f t="shared" si="0"/>
        <v>P28 A 160</v>
      </c>
      <c r="C33" s="9" t="s">
        <v>26</v>
      </c>
      <c r="D33" s="9" t="s">
        <v>24</v>
      </c>
      <c r="E33" s="9" t="s">
        <v>30</v>
      </c>
      <c r="F33" s="9"/>
      <c r="G33" s="9"/>
      <c r="H33" s="9"/>
      <c r="I33" s="10"/>
      <c r="J33" s="9"/>
      <c r="K33" s="9"/>
      <c r="L33" s="9"/>
      <c r="M33" s="10"/>
      <c r="N33" s="10">
        <v>0.9</v>
      </c>
      <c r="O33" s="1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>
        <v>4</v>
      </c>
      <c r="AE33" s="9"/>
      <c r="AF33" s="9"/>
    </row>
    <row r="34" spans="1:32" ht="17.25" customHeight="1" x14ac:dyDescent="0.25">
      <c r="A34" s="8">
        <v>41690</v>
      </c>
      <c r="B34" s="9" t="str">
        <f t="shared" si="0"/>
        <v>P28 A 160</v>
      </c>
      <c r="C34" s="9" t="s">
        <v>26</v>
      </c>
      <c r="D34" s="9" t="s">
        <v>24</v>
      </c>
      <c r="E34" s="9" t="s">
        <v>33</v>
      </c>
      <c r="F34" s="9"/>
      <c r="G34" s="9"/>
      <c r="H34" s="9"/>
      <c r="I34" s="10"/>
      <c r="J34" s="9"/>
      <c r="K34" s="9"/>
      <c r="L34" s="9"/>
      <c r="M34" s="10"/>
      <c r="N34" s="10">
        <v>0.6</v>
      </c>
      <c r="O34" s="10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3</v>
      </c>
      <c r="AE34" s="9"/>
      <c r="AF34" s="9"/>
    </row>
    <row r="35" spans="1:32" ht="17.25" customHeight="1" x14ac:dyDescent="0.25">
      <c r="A35" s="84" t="s">
        <v>179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6"/>
      <c r="M35" s="57"/>
      <c r="N35" s="57">
        <f>SUM(N5:N34)</f>
        <v>33.799999999999997</v>
      </c>
      <c r="O35" s="57">
        <f t="shared" ref="O35:AD35" si="1">SUM(O5:O34)</f>
        <v>0.5</v>
      </c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>
        <f t="shared" si="1"/>
        <v>123</v>
      </c>
      <c r="AE35" s="57"/>
      <c r="AF35" s="57"/>
    </row>
    <row r="36" spans="1:32" ht="17.25" customHeight="1" x14ac:dyDescent="0.25">
      <c r="A36" s="8">
        <v>41690</v>
      </c>
      <c r="B36" s="14" t="str">
        <f>$B$34</f>
        <v>P28 A 160</v>
      </c>
      <c r="C36" s="9" t="s">
        <v>26</v>
      </c>
      <c r="D36" s="9" t="s">
        <v>36</v>
      </c>
      <c r="E36" s="9" t="s">
        <v>30</v>
      </c>
      <c r="F36" s="9"/>
      <c r="G36" s="9"/>
      <c r="H36" s="9"/>
      <c r="I36" s="10"/>
      <c r="J36" s="9"/>
      <c r="K36" s="9"/>
      <c r="L36" s="9"/>
      <c r="M36" s="10"/>
      <c r="N36" s="10"/>
      <c r="O36" s="10">
        <v>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>
        <v>4</v>
      </c>
      <c r="AE36" s="9"/>
      <c r="AF36" s="9"/>
    </row>
    <row r="37" spans="1:32" ht="17.25" customHeight="1" x14ac:dyDescent="0.25">
      <c r="A37" s="8">
        <v>41699</v>
      </c>
      <c r="B37" s="14" t="str">
        <f t="shared" ref="B37:B55" si="2">$B$34</f>
        <v>P28 A 160</v>
      </c>
      <c r="C37" s="9" t="s">
        <v>26</v>
      </c>
      <c r="D37" s="9" t="s">
        <v>24</v>
      </c>
      <c r="E37" s="9" t="s">
        <v>33</v>
      </c>
      <c r="F37" s="9"/>
      <c r="G37" s="9"/>
      <c r="H37" s="9"/>
      <c r="I37" s="10"/>
      <c r="J37" s="9"/>
      <c r="K37" s="9"/>
      <c r="L37" s="9"/>
      <c r="M37" s="10"/>
      <c r="N37" s="10">
        <v>0.4</v>
      </c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>
        <v>3</v>
      </c>
      <c r="AE37" s="9"/>
      <c r="AF37" s="9"/>
    </row>
    <row r="38" spans="1:32" ht="17.25" customHeight="1" x14ac:dyDescent="0.25">
      <c r="A38" s="8">
        <v>41699</v>
      </c>
      <c r="B38" s="14" t="str">
        <f t="shared" si="2"/>
        <v>P28 A 160</v>
      </c>
      <c r="C38" s="9" t="s">
        <v>26</v>
      </c>
      <c r="D38" s="9" t="s">
        <v>36</v>
      </c>
      <c r="E38" s="9" t="s">
        <v>38</v>
      </c>
      <c r="F38" s="9"/>
      <c r="G38" s="9"/>
      <c r="H38" s="9"/>
      <c r="I38" s="10"/>
      <c r="J38" s="9"/>
      <c r="K38" s="9"/>
      <c r="L38" s="9"/>
      <c r="M38" s="10"/>
      <c r="N38" s="10"/>
      <c r="O38" s="10">
        <v>1.2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>
        <v>6</v>
      </c>
      <c r="AE38" s="9"/>
      <c r="AF38" s="9"/>
    </row>
    <row r="39" spans="1:32" ht="17.25" customHeight="1" x14ac:dyDescent="0.25">
      <c r="A39" s="8">
        <v>41710</v>
      </c>
      <c r="B39" s="14" t="str">
        <f t="shared" si="2"/>
        <v>P28 A 160</v>
      </c>
      <c r="C39" s="15" t="s">
        <v>26</v>
      </c>
      <c r="D39" s="15" t="s">
        <v>24</v>
      </c>
      <c r="E39" s="15" t="s">
        <v>33</v>
      </c>
      <c r="F39" s="9"/>
      <c r="G39" s="9"/>
      <c r="H39" s="9"/>
      <c r="I39" s="10"/>
      <c r="J39" s="9"/>
      <c r="K39" s="9"/>
      <c r="L39" s="9"/>
      <c r="M39" s="10"/>
      <c r="N39" s="10">
        <v>1</v>
      </c>
      <c r="O39" s="10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5">
        <v>4</v>
      </c>
      <c r="AE39" s="9"/>
      <c r="AF39" s="9"/>
    </row>
    <row r="40" spans="1:32" ht="17.25" customHeight="1" x14ac:dyDescent="0.25">
      <c r="A40" s="8">
        <v>41714</v>
      </c>
      <c r="B40" s="14" t="str">
        <f t="shared" si="2"/>
        <v>P28 A 160</v>
      </c>
      <c r="C40" s="15" t="s">
        <v>26</v>
      </c>
      <c r="D40" s="15" t="s">
        <v>24</v>
      </c>
      <c r="E40" s="15" t="s">
        <v>40</v>
      </c>
      <c r="F40" s="9"/>
      <c r="G40" s="9"/>
      <c r="H40" s="9"/>
      <c r="I40" s="10"/>
      <c r="J40" s="9"/>
      <c r="K40" s="9"/>
      <c r="L40" s="9"/>
      <c r="M40" s="10"/>
      <c r="N40" s="10">
        <v>1</v>
      </c>
      <c r="O40" s="10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5">
        <v>1</v>
      </c>
      <c r="AE40" s="9"/>
      <c r="AF40" s="9"/>
    </row>
    <row r="41" spans="1:32" ht="17.25" customHeight="1" x14ac:dyDescent="0.25">
      <c r="A41" s="8">
        <v>41717</v>
      </c>
      <c r="B41" s="14" t="str">
        <f t="shared" si="2"/>
        <v>P28 A 160</v>
      </c>
      <c r="C41" s="15" t="s">
        <v>26</v>
      </c>
      <c r="D41" s="15" t="s">
        <v>36</v>
      </c>
      <c r="E41" s="15" t="s">
        <v>30</v>
      </c>
      <c r="F41" s="9"/>
      <c r="G41" s="9"/>
      <c r="H41" s="9"/>
      <c r="I41" s="10"/>
      <c r="J41" s="9"/>
      <c r="K41" s="9"/>
      <c r="L41" s="9"/>
      <c r="M41" s="10"/>
      <c r="N41" s="10"/>
      <c r="O41" s="10">
        <v>1.2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5">
        <v>4</v>
      </c>
      <c r="AE41" s="9"/>
      <c r="AF41" s="9"/>
    </row>
    <row r="42" spans="1:32" ht="17.25" customHeight="1" x14ac:dyDescent="0.25">
      <c r="A42" s="8">
        <v>41730</v>
      </c>
      <c r="B42" s="14" t="str">
        <f t="shared" si="2"/>
        <v>P28 A 160</v>
      </c>
      <c r="C42" s="9" t="s">
        <v>23</v>
      </c>
      <c r="D42" s="9" t="s">
        <v>41</v>
      </c>
      <c r="E42" s="9" t="s">
        <v>44</v>
      </c>
      <c r="F42" s="9"/>
      <c r="G42" s="9"/>
      <c r="H42" s="9"/>
      <c r="I42" s="10"/>
      <c r="J42" s="9"/>
      <c r="K42" s="9"/>
      <c r="L42" s="9"/>
      <c r="M42" s="10"/>
      <c r="N42" s="10">
        <v>1.1000000000000001</v>
      </c>
      <c r="O42" s="10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>
        <v>1</v>
      </c>
      <c r="AE42" s="9"/>
      <c r="AF42" s="9"/>
    </row>
    <row r="43" spans="1:32" ht="17.25" customHeight="1" x14ac:dyDescent="0.25">
      <c r="A43" s="8">
        <v>41766</v>
      </c>
      <c r="B43" s="14" t="str">
        <f t="shared" si="2"/>
        <v>P28 A 160</v>
      </c>
      <c r="C43" s="9" t="s">
        <v>23</v>
      </c>
      <c r="D43" s="9" t="s">
        <v>42</v>
      </c>
      <c r="E43" s="9" t="s">
        <v>44</v>
      </c>
      <c r="F43" s="9"/>
      <c r="G43" s="9"/>
      <c r="H43" s="9"/>
      <c r="I43" s="10"/>
      <c r="J43" s="9"/>
      <c r="K43" s="9"/>
      <c r="L43" s="9"/>
      <c r="M43" s="10"/>
      <c r="N43" s="10">
        <v>1.2</v>
      </c>
      <c r="O43" s="10"/>
      <c r="P43" s="9"/>
      <c r="Q43" s="9"/>
      <c r="R43" s="9"/>
      <c r="S43" s="10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>
        <v>1</v>
      </c>
      <c r="AE43" s="9"/>
      <c r="AF43" s="9"/>
    </row>
    <row r="44" spans="1:32" ht="17.25" customHeight="1" x14ac:dyDescent="0.25">
      <c r="A44" s="8">
        <v>41766</v>
      </c>
      <c r="B44" s="14" t="str">
        <f t="shared" si="2"/>
        <v>P28 A 160</v>
      </c>
      <c r="C44" s="9" t="s">
        <v>23</v>
      </c>
      <c r="D44" s="9" t="s">
        <v>36</v>
      </c>
      <c r="E44" s="9" t="s">
        <v>45</v>
      </c>
      <c r="F44" s="9"/>
      <c r="G44" s="9"/>
      <c r="H44" s="9"/>
      <c r="I44" s="10"/>
      <c r="J44" s="9"/>
      <c r="K44" s="9"/>
      <c r="L44" s="9"/>
      <c r="M44" s="10"/>
      <c r="N44" s="10"/>
      <c r="O44" s="10">
        <v>1.1000000000000001</v>
      </c>
      <c r="P44" s="9"/>
      <c r="Q44" s="9"/>
      <c r="R44" s="9"/>
      <c r="S44" s="10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>
        <v>4</v>
      </c>
      <c r="AE44" s="9"/>
      <c r="AF44" s="9"/>
    </row>
    <row r="45" spans="1:32" ht="17.25" customHeight="1" x14ac:dyDescent="0.25">
      <c r="A45" s="8">
        <v>41778</v>
      </c>
      <c r="B45" s="14" t="str">
        <f t="shared" si="2"/>
        <v>P28 A 160</v>
      </c>
      <c r="C45" s="9" t="s">
        <v>26</v>
      </c>
      <c r="D45" s="9" t="s">
        <v>41</v>
      </c>
      <c r="E45" s="9" t="s">
        <v>46</v>
      </c>
      <c r="F45" s="9"/>
      <c r="G45" s="9"/>
      <c r="H45" s="9"/>
      <c r="I45" s="10"/>
      <c r="J45" s="9"/>
      <c r="K45" s="9"/>
      <c r="L45" s="9"/>
      <c r="M45" s="10"/>
      <c r="N45" s="10">
        <v>1.1000000000000001</v>
      </c>
      <c r="O45" s="10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>
        <v>1</v>
      </c>
      <c r="AE45" s="9"/>
      <c r="AF45" s="9"/>
    </row>
    <row r="46" spans="1:32" ht="17.25" customHeight="1" x14ac:dyDescent="0.25">
      <c r="A46" s="8">
        <v>41779</v>
      </c>
      <c r="B46" s="14" t="str">
        <f t="shared" si="2"/>
        <v>P28 A 160</v>
      </c>
      <c r="C46" s="15" t="s">
        <v>26</v>
      </c>
      <c r="D46" s="9" t="s">
        <v>48</v>
      </c>
      <c r="E46" s="15" t="s">
        <v>47</v>
      </c>
      <c r="F46" s="9"/>
      <c r="G46" s="9"/>
      <c r="H46" s="9"/>
      <c r="I46" s="10"/>
      <c r="J46" s="9"/>
      <c r="K46" s="9"/>
      <c r="L46" s="9"/>
      <c r="M46" s="10"/>
      <c r="N46" s="10">
        <v>1.3</v>
      </c>
      <c r="O46" s="10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>
        <v>1</v>
      </c>
      <c r="AE46" s="9"/>
      <c r="AF46" s="9"/>
    </row>
    <row r="47" spans="1:32" ht="17.25" customHeight="1" x14ac:dyDescent="0.25">
      <c r="A47" s="8">
        <v>41782</v>
      </c>
      <c r="B47" s="14" t="str">
        <f t="shared" si="2"/>
        <v>P28 A 160</v>
      </c>
      <c r="C47" s="15" t="s">
        <v>26</v>
      </c>
      <c r="D47" s="15" t="s">
        <v>36</v>
      </c>
      <c r="E47" s="15" t="s">
        <v>44</v>
      </c>
      <c r="F47" s="9"/>
      <c r="G47" s="9"/>
      <c r="H47" s="9"/>
      <c r="I47" s="10"/>
      <c r="J47" s="9"/>
      <c r="K47" s="9"/>
      <c r="L47" s="9"/>
      <c r="M47" s="10"/>
      <c r="N47" s="10"/>
      <c r="O47" s="10">
        <v>1.3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5">
        <v>1</v>
      </c>
      <c r="AE47" s="9"/>
      <c r="AF47" s="9"/>
    </row>
    <row r="48" spans="1:32" ht="17.25" customHeight="1" x14ac:dyDescent="0.25">
      <c r="A48" s="8">
        <v>41785</v>
      </c>
      <c r="B48" s="14" t="str">
        <f t="shared" si="2"/>
        <v>P28 A 160</v>
      </c>
      <c r="C48" s="9" t="s">
        <v>26</v>
      </c>
      <c r="D48" s="15" t="s">
        <v>36</v>
      </c>
      <c r="E48" s="9" t="s">
        <v>49</v>
      </c>
      <c r="F48" s="9"/>
      <c r="G48" s="9"/>
      <c r="H48" s="9"/>
      <c r="I48" s="10"/>
      <c r="J48" s="9"/>
      <c r="K48" s="9"/>
      <c r="L48" s="9"/>
      <c r="M48" s="10"/>
      <c r="N48" s="10"/>
      <c r="O48" s="10">
        <v>1.3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>
        <v>1</v>
      </c>
      <c r="AE48" s="9"/>
      <c r="AF48" s="9"/>
    </row>
    <row r="49" spans="1:32" ht="17.25" customHeight="1" x14ac:dyDescent="0.25">
      <c r="A49" s="8">
        <v>41785</v>
      </c>
      <c r="B49" s="14" t="str">
        <f t="shared" si="2"/>
        <v>P28 A 160</v>
      </c>
      <c r="C49" s="9" t="s">
        <v>23</v>
      </c>
      <c r="D49" s="9" t="s">
        <v>50</v>
      </c>
      <c r="E49" s="9" t="s">
        <v>46</v>
      </c>
      <c r="F49" s="9"/>
      <c r="G49" s="9"/>
      <c r="H49" s="9"/>
      <c r="I49" s="10"/>
      <c r="J49" s="9"/>
      <c r="K49" s="9"/>
      <c r="L49" s="9"/>
      <c r="M49" s="10"/>
      <c r="N49" s="10"/>
      <c r="O49" s="10">
        <v>1.2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>
        <v>1</v>
      </c>
      <c r="AE49" s="9"/>
      <c r="AF49" s="9"/>
    </row>
    <row r="50" spans="1:32" ht="17.25" customHeight="1" x14ac:dyDescent="0.25">
      <c r="A50" s="8">
        <v>41787</v>
      </c>
      <c r="B50" s="14" t="str">
        <f t="shared" si="2"/>
        <v>P28 A 160</v>
      </c>
      <c r="C50" s="9" t="s">
        <v>52</v>
      </c>
      <c r="D50" s="9" t="s">
        <v>41</v>
      </c>
      <c r="E50" s="9" t="s">
        <v>46</v>
      </c>
      <c r="F50" s="9"/>
      <c r="G50" s="9"/>
      <c r="H50" s="9"/>
      <c r="I50" s="10"/>
      <c r="J50" s="9"/>
      <c r="K50" s="9"/>
      <c r="L50" s="9"/>
      <c r="M50" s="10"/>
      <c r="N50" s="10">
        <v>1.1000000000000001</v>
      </c>
      <c r="O50" s="10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>
        <v>1</v>
      </c>
      <c r="AE50" s="9"/>
      <c r="AF50" s="9"/>
    </row>
    <row r="51" spans="1:32" ht="17.25" customHeight="1" x14ac:dyDescent="0.25">
      <c r="A51" s="8">
        <v>41788</v>
      </c>
      <c r="B51" s="14" t="str">
        <f t="shared" si="2"/>
        <v>P28 A 160</v>
      </c>
      <c r="C51" s="9" t="s">
        <v>26</v>
      </c>
      <c r="D51" s="9" t="s">
        <v>36</v>
      </c>
      <c r="E51" s="9" t="s">
        <v>55</v>
      </c>
      <c r="F51" s="9"/>
      <c r="G51" s="9"/>
      <c r="H51" s="9"/>
      <c r="I51" s="10"/>
      <c r="J51" s="9"/>
      <c r="K51" s="9"/>
      <c r="L51" s="9"/>
      <c r="M51" s="10"/>
      <c r="N51" s="10"/>
      <c r="O51" s="10">
        <v>1.3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>
        <v>1</v>
      </c>
      <c r="AE51" s="9"/>
      <c r="AF51" s="9"/>
    </row>
    <row r="52" spans="1:32" ht="17.25" customHeight="1" x14ac:dyDescent="0.25">
      <c r="A52" s="8">
        <v>41799</v>
      </c>
      <c r="B52" s="14" t="str">
        <f t="shared" si="2"/>
        <v>P28 A 160</v>
      </c>
      <c r="C52" s="15" t="s">
        <v>26</v>
      </c>
      <c r="D52" s="15" t="s">
        <v>41</v>
      </c>
      <c r="E52" s="15" t="s">
        <v>56</v>
      </c>
      <c r="F52" s="9"/>
      <c r="G52" s="9"/>
      <c r="H52" s="9"/>
      <c r="I52" s="10"/>
      <c r="J52" s="9"/>
      <c r="K52" s="9"/>
      <c r="L52" s="9"/>
      <c r="M52" s="10"/>
      <c r="N52" s="10">
        <v>2.9</v>
      </c>
      <c r="O52" s="10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5">
        <v>4</v>
      </c>
      <c r="AE52" s="9"/>
      <c r="AF52" s="9"/>
    </row>
    <row r="53" spans="1:32" ht="17.25" customHeight="1" x14ac:dyDescent="0.25">
      <c r="A53" s="8">
        <v>41816</v>
      </c>
      <c r="B53" s="14" t="str">
        <f t="shared" si="2"/>
        <v>P28 A 160</v>
      </c>
      <c r="C53" s="15" t="s">
        <v>26</v>
      </c>
      <c r="D53" s="15" t="s">
        <v>41</v>
      </c>
      <c r="E53" s="15" t="s">
        <v>57</v>
      </c>
      <c r="F53" s="9"/>
      <c r="G53" s="9"/>
      <c r="H53" s="9"/>
      <c r="I53" s="10"/>
      <c r="J53" s="9"/>
      <c r="K53" s="9"/>
      <c r="L53" s="9"/>
      <c r="M53" s="10"/>
      <c r="N53" s="10">
        <v>3.3</v>
      </c>
      <c r="O53" s="10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5">
        <v>4</v>
      </c>
      <c r="AE53" s="9"/>
      <c r="AF53" s="9"/>
    </row>
    <row r="54" spans="1:32" ht="17.25" customHeight="1" x14ac:dyDescent="0.25">
      <c r="A54" s="16">
        <v>41825</v>
      </c>
      <c r="B54" s="14" t="str">
        <f t="shared" si="2"/>
        <v>P28 A 160</v>
      </c>
      <c r="C54" s="15" t="s">
        <v>26</v>
      </c>
      <c r="D54" s="15" t="s">
        <v>36</v>
      </c>
      <c r="E54" s="15" t="s">
        <v>58</v>
      </c>
      <c r="F54" s="9"/>
      <c r="G54" s="9"/>
      <c r="H54" s="9"/>
      <c r="I54" s="10"/>
      <c r="J54" s="9"/>
      <c r="K54" s="9"/>
      <c r="L54" s="9"/>
      <c r="M54" s="10"/>
      <c r="N54" s="10"/>
      <c r="O54" s="10">
        <v>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5">
        <v>2</v>
      </c>
      <c r="AE54" s="9"/>
      <c r="AF54" s="9"/>
    </row>
    <row r="55" spans="1:32" ht="17.25" customHeight="1" x14ac:dyDescent="0.25">
      <c r="A55" s="8">
        <v>41831</v>
      </c>
      <c r="B55" s="14" t="str">
        <f t="shared" si="2"/>
        <v>P28 A 160</v>
      </c>
      <c r="C55" s="15" t="s">
        <v>26</v>
      </c>
      <c r="D55" s="15" t="s">
        <v>36</v>
      </c>
      <c r="E55" s="15" t="s">
        <v>59</v>
      </c>
      <c r="F55" s="9"/>
      <c r="G55" s="9"/>
      <c r="H55" s="9"/>
      <c r="I55" s="10"/>
      <c r="J55" s="9"/>
      <c r="K55" s="9"/>
      <c r="L55" s="9"/>
      <c r="M55" s="10"/>
      <c r="N55" s="10"/>
      <c r="O55" s="10">
        <v>2.8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5">
        <v>2</v>
      </c>
      <c r="AE55" s="9"/>
      <c r="AF55" s="9"/>
    </row>
    <row r="56" spans="1:32" ht="17.25" customHeight="1" x14ac:dyDescent="0.25">
      <c r="A56" s="8">
        <v>41832</v>
      </c>
      <c r="B56" s="15" t="s">
        <v>60</v>
      </c>
      <c r="C56" s="15" t="s">
        <v>61</v>
      </c>
      <c r="D56" s="15" t="s">
        <v>41</v>
      </c>
      <c r="E56" s="15" t="s">
        <v>62</v>
      </c>
      <c r="F56" s="15" t="s">
        <v>63</v>
      </c>
      <c r="G56" s="9"/>
      <c r="H56" s="9"/>
      <c r="I56" s="10">
        <v>3</v>
      </c>
      <c r="J56" s="9"/>
      <c r="K56" s="9"/>
      <c r="L56" s="9"/>
      <c r="M56" s="10">
        <v>3</v>
      </c>
      <c r="N56" s="10"/>
      <c r="O56" s="10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7.25" customHeight="1" x14ac:dyDescent="0.25">
      <c r="A57" s="8">
        <v>41839</v>
      </c>
      <c r="B57" s="15" t="str">
        <f>$B$56</f>
        <v>FRASCA</v>
      </c>
      <c r="C57" s="15" t="s">
        <v>61</v>
      </c>
      <c r="D57" s="15" t="s">
        <v>41</v>
      </c>
      <c r="E57" s="15" t="s">
        <v>62</v>
      </c>
      <c r="F57" s="15" t="s">
        <v>63</v>
      </c>
      <c r="G57" s="9"/>
      <c r="H57" s="9"/>
      <c r="I57" s="10">
        <v>2</v>
      </c>
      <c r="J57" s="9"/>
      <c r="K57" s="9"/>
      <c r="L57" s="9"/>
      <c r="M57" s="10">
        <v>2</v>
      </c>
      <c r="N57" s="10"/>
      <c r="O57" s="10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7.25" customHeight="1" x14ac:dyDescent="0.25">
      <c r="A58" s="8">
        <v>41842</v>
      </c>
      <c r="B58" s="15" t="str">
        <f>$B$55</f>
        <v>P28 A 160</v>
      </c>
      <c r="C58" s="15" t="s">
        <v>26</v>
      </c>
      <c r="D58" s="15" t="s">
        <v>64</v>
      </c>
      <c r="E58" s="15" t="s">
        <v>65</v>
      </c>
      <c r="F58" s="9"/>
      <c r="G58" s="9"/>
      <c r="H58" s="9"/>
      <c r="I58" s="10"/>
      <c r="J58" s="9"/>
      <c r="K58" s="9"/>
      <c r="L58" s="9"/>
      <c r="M58" s="10"/>
      <c r="N58" s="10">
        <v>3.1</v>
      </c>
      <c r="O58" s="10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5">
        <v>3</v>
      </c>
      <c r="AE58" s="9"/>
      <c r="AF58" s="9"/>
    </row>
    <row r="59" spans="1:32" s="59" customFormat="1" ht="17.25" customHeight="1" x14ac:dyDescent="0.25">
      <c r="A59" s="88" t="s">
        <v>179</v>
      </c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60">
        <f>SUM(M36:M58)</f>
        <v>5</v>
      </c>
      <c r="N59" s="60">
        <f>SUM(N36:N58)</f>
        <v>17.500000000000004</v>
      </c>
      <c r="O59" s="60">
        <f t="shared" ref="O59:AD59" si="3">SUM(O36:O58)</f>
        <v>15.399999999999999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>
        <f t="shared" si="3"/>
        <v>50</v>
      </c>
      <c r="AE59" s="60"/>
      <c r="AF59" s="60"/>
    </row>
    <row r="60" spans="1:32" ht="17.25" customHeight="1" x14ac:dyDescent="0.25">
      <c r="A60" s="8">
        <v>41897</v>
      </c>
      <c r="B60" s="15" t="s">
        <v>66</v>
      </c>
      <c r="C60" s="15" t="s">
        <v>67</v>
      </c>
      <c r="D60" s="17" t="s">
        <v>68</v>
      </c>
      <c r="E60" s="15" t="s">
        <v>69</v>
      </c>
      <c r="F60" s="9"/>
      <c r="G60" s="9"/>
      <c r="H60" s="9"/>
      <c r="I60" s="10"/>
      <c r="J60" s="9"/>
      <c r="K60" s="9"/>
      <c r="L60" s="9"/>
      <c r="M60" s="10"/>
      <c r="N60" s="10">
        <v>1.1000000000000001</v>
      </c>
      <c r="O60" s="10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>
        <v>3</v>
      </c>
      <c r="AE60" s="9"/>
      <c r="AF60" s="9"/>
    </row>
    <row r="61" spans="1:32" ht="17.25" customHeight="1" x14ac:dyDescent="0.25">
      <c r="A61" s="16">
        <v>41899</v>
      </c>
      <c r="B61" s="15" t="str">
        <f>$B$60</f>
        <v>C 150</v>
      </c>
      <c r="C61" s="15" t="s">
        <v>67</v>
      </c>
      <c r="D61" s="15" t="s">
        <v>68</v>
      </c>
      <c r="E61" s="15" t="s">
        <v>69</v>
      </c>
      <c r="F61" s="9"/>
      <c r="G61" s="9"/>
      <c r="H61" s="9"/>
      <c r="I61" s="10"/>
      <c r="J61" s="9"/>
      <c r="K61" s="9"/>
      <c r="L61" s="9"/>
      <c r="M61" s="10"/>
      <c r="N61" s="10">
        <v>1.1000000000000001</v>
      </c>
      <c r="O61" s="10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>
        <v>7</v>
      </c>
      <c r="AE61" s="9"/>
      <c r="AF61" s="9"/>
    </row>
    <row r="62" spans="1:32" ht="17.25" customHeight="1" x14ac:dyDescent="0.25">
      <c r="A62" s="8">
        <v>41907</v>
      </c>
      <c r="B62" s="15" t="str">
        <f t="shared" ref="B62:B63" si="4">$B$60</f>
        <v>C 150</v>
      </c>
      <c r="C62" s="15" t="s">
        <v>67</v>
      </c>
      <c r="D62" s="15" t="s">
        <v>68</v>
      </c>
      <c r="E62" s="15" t="s">
        <v>69</v>
      </c>
      <c r="F62" s="9"/>
      <c r="G62" s="9"/>
      <c r="H62" s="9"/>
      <c r="I62" s="10"/>
      <c r="J62" s="9"/>
      <c r="K62" s="9"/>
      <c r="L62" s="9"/>
      <c r="M62" s="10"/>
      <c r="N62" s="10">
        <v>1.3</v>
      </c>
      <c r="O62" s="10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>
        <v>9</v>
      </c>
      <c r="AE62" s="9"/>
      <c r="AF62" s="9"/>
    </row>
    <row r="63" spans="1:32" ht="17.25" customHeight="1" x14ac:dyDescent="0.25">
      <c r="A63" s="8">
        <v>41932</v>
      </c>
      <c r="B63" s="15" t="str">
        <f t="shared" si="4"/>
        <v>C 150</v>
      </c>
      <c r="C63" s="15" t="s">
        <v>67</v>
      </c>
      <c r="D63" s="15" t="s">
        <v>36</v>
      </c>
      <c r="E63" s="15" t="s">
        <v>29</v>
      </c>
      <c r="F63" s="9"/>
      <c r="G63" s="9"/>
      <c r="H63" s="9"/>
      <c r="I63" s="10"/>
      <c r="J63" s="9"/>
      <c r="K63" s="9"/>
      <c r="L63" s="9"/>
      <c r="M63" s="10"/>
      <c r="N63" s="10"/>
      <c r="O63" s="10">
        <v>0.6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>
        <v>2</v>
      </c>
      <c r="AE63" s="9"/>
      <c r="AF63" s="9"/>
    </row>
    <row r="64" spans="1:32" ht="17.25" customHeight="1" x14ac:dyDescent="0.25">
      <c r="A64" s="19">
        <v>41953</v>
      </c>
      <c r="B64" s="20" t="s">
        <v>99</v>
      </c>
      <c r="C64" s="20" t="s">
        <v>70</v>
      </c>
      <c r="D64" s="20" t="s">
        <v>71</v>
      </c>
      <c r="E64" s="20" t="s">
        <v>69</v>
      </c>
      <c r="F64" s="20"/>
      <c r="G64" s="20"/>
      <c r="H64" s="20"/>
      <c r="I64" s="21"/>
      <c r="J64" s="20"/>
      <c r="K64" s="20"/>
      <c r="L64" s="20"/>
      <c r="M64" s="21"/>
      <c r="N64" s="21">
        <v>1</v>
      </c>
      <c r="O64" s="21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>
        <v>7</v>
      </c>
      <c r="AE64" s="20"/>
      <c r="AF64" s="20"/>
    </row>
    <row r="65" spans="1:32" ht="17.25" customHeight="1" x14ac:dyDescent="0.25">
      <c r="A65" s="16">
        <v>41977</v>
      </c>
      <c r="B65" s="22" t="str">
        <f>$B$64</f>
        <v>PA 28 R 180</v>
      </c>
      <c r="C65" s="15" t="s">
        <v>70</v>
      </c>
      <c r="D65" s="15" t="s">
        <v>36</v>
      </c>
      <c r="E65" s="15" t="s">
        <v>72</v>
      </c>
      <c r="F65" s="9"/>
      <c r="G65" s="9"/>
      <c r="H65" s="9"/>
      <c r="I65" s="10"/>
      <c r="J65" s="9"/>
      <c r="K65" s="9"/>
      <c r="L65" s="9"/>
      <c r="M65" s="10"/>
      <c r="N65" s="10"/>
      <c r="O65" s="10">
        <v>1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>
        <v>1</v>
      </c>
      <c r="AE65" s="9"/>
      <c r="AF65" s="9"/>
    </row>
    <row r="66" spans="1:32" ht="17.25" customHeight="1" x14ac:dyDescent="0.25">
      <c r="A66" s="39">
        <v>42039</v>
      </c>
      <c r="B66" s="40" t="s">
        <v>73</v>
      </c>
      <c r="C66" s="40" t="s">
        <v>74</v>
      </c>
      <c r="D66" s="40" t="s">
        <v>75</v>
      </c>
      <c r="E66" s="40" t="s">
        <v>62</v>
      </c>
      <c r="F66" s="41"/>
      <c r="G66" s="41"/>
      <c r="H66" s="41">
        <v>0.8</v>
      </c>
      <c r="I66" s="42"/>
      <c r="J66" s="41"/>
      <c r="K66" s="41"/>
      <c r="L66" s="41"/>
      <c r="M66" s="42"/>
      <c r="N66" s="42"/>
      <c r="O66" s="42"/>
      <c r="P66" s="41"/>
      <c r="Q66" s="41"/>
      <c r="R66" s="42">
        <v>1</v>
      </c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>
        <v>1</v>
      </c>
      <c r="AF66" s="9"/>
    </row>
    <row r="67" spans="1:32" ht="17.25" customHeight="1" x14ac:dyDescent="0.25">
      <c r="A67" s="8">
        <v>42040</v>
      </c>
      <c r="B67" s="15" t="s">
        <v>78</v>
      </c>
      <c r="C67" s="15" t="s">
        <v>76</v>
      </c>
      <c r="D67" s="15" t="s">
        <v>97</v>
      </c>
      <c r="E67" s="15" t="s">
        <v>77</v>
      </c>
      <c r="F67" s="9"/>
      <c r="G67" s="9"/>
      <c r="H67" s="9"/>
      <c r="I67" s="10"/>
      <c r="J67" s="9"/>
      <c r="K67" s="9"/>
      <c r="L67" s="9"/>
      <c r="M67" s="10"/>
      <c r="N67" s="10">
        <v>1.5</v>
      </c>
      <c r="O67" s="10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5">
        <v>1</v>
      </c>
      <c r="AE67" s="9"/>
      <c r="AF67" s="9"/>
    </row>
    <row r="68" spans="1:32" ht="17.25" customHeight="1" x14ac:dyDescent="0.25">
      <c r="A68" s="39">
        <v>42041</v>
      </c>
      <c r="B68" s="40" t="str">
        <f>$B$66</f>
        <v>C 172</v>
      </c>
      <c r="C68" s="40" t="s">
        <v>79</v>
      </c>
      <c r="D68" s="40" t="s">
        <v>75</v>
      </c>
      <c r="E68" s="40" t="s">
        <v>62</v>
      </c>
      <c r="F68" s="41"/>
      <c r="G68" s="41"/>
      <c r="H68" s="41">
        <v>0.9</v>
      </c>
      <c r="I68" s="42"/>
      <c r="J68" s="41"/>
      <c r="K68" s="41"/>
      <c r="L68" s="41"/>
      <c r="M68" s="42"/>
      <c r="N68" s="42"/>
      <c r="O68" s="42"/>
      <c r="P68" s="41"/>
      <c r="Q68" s="41"/>
      <c r="R68" s="42">
        <v>1.2</v>
      </c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0"/>
      <c r="AE68" s="41">
        <v>1</v>
      </c>
      <c r="AF68" s="9"/>
    </row>
    <row r="69" spans="1:32" ht="17.25" customHeight="1" x14ac:dyDescent="0.25">
      <c r="A69" s="39">
        <v>42087</v>
      </c>
      <c r="B69" s="40" t="str">
        <f t="shared" ref="B69:B73" si="5">$B$66</f>
        <v>C 172</v>
      </c>
      <c r="C69" s="43" t="s">
        <v>74</v>
      </c>
      <c r="D69" s="43" t="s">
        <v>82</v>
      </c>
      <c r="E69" s="43" t="s">
        <v>62</v>
      </c>
      <c r="F69" s="43" t="s">
        <v>80</v>
      </c>
      <c r="G69" s="43"/>
      <c r="H69" s="43">
        <v>1.3</v>
      </c>
      <c r="I69" s="42"/>
      <c r="J69" s="43"/>
      <c r="K69" s="43"/>
      <c r="L69" s="43"/>
      <c r="M69" s="42"/>
      <c r="N69" s="42"/>
      <c r="O69" s="42"/>
      <c r="P69" s="43"/>
      <c r="Q69" s="43"/>
      <c r="R69" s="42">
        <v>1.5</v>
      </c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>
        <v>1</v>
      </c>
      <c r="AF69" s="23"/>
    </row>
    <row r="70" spans="1:32" ht="17.25" customHeight="1" x14ac:dyDescent="0.25">
      <c r="A70" s="39">
        <v>42089</v>
      </c>
      <c r="B70" s="40" t="str">
        <f t="shared" si="5"/>
        <v>C 172</v>
      </c>
      <c r="C70" s="40" t="s">
        <v>81</v>
      </c>
      <c r="D70" s="40" t="s">
        <v>82</v>
      </c>
      <c r="E70" s="40" t="s">
        <v>62</v>
      </c>
      <c r="F70" s="40" t="s">
        <v>83</v>
      </c>
      <c r="G70" s="43"/>
      <c r="H70" s="40">
        <v>0.9</v>
      </c>
      <c r="I70" s="42"/>
      <c r="J70" s="43"/>
      <c r="K70" s="43"/>
      <c r="L70" s="43"/>
      <c r="M70" s="42"/>
      <c r="N70" s="42"/>
      <c r="O70" s="42"/>
      <c r="P70" s="43"/>
      <c r="Q70" s="43"/>
      <c r="R70" s="42">
        <v>1.1000000000000001</v>
      </c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0">
        <v>1</v>
      </c>
      <c r="AF70" s="23"/>
    </row>
    <row r="71" spans="1:32" ht="17.25" customHeight="1" x14ac:dyDescent="0.25">
      <c r="A71" s="39">
        <v>42093</v>
      </c>
      <c r="B71" s="40" t="str">
        <f t="shared" si="5"/>
        <v>C 172</v>
      </c>
      <c r="C71" s="43" t="s">
        <v>81</v>
      </c>
      <c r="D71" s="43" t="s">
        <v>84</v>
      </c>
      <c r="E71" s="43" t="s">
        <v>88</v>
      </c>
      <c r="F71" s="43" t="s">
        <v>83</v>
      </c>
      <c r="G71" s="43"/>
      <c r="H71" s="43">
        <v>0.8</v>
      </c>
      <c r="I71" s="42"/>
      <c r="J71" s="43"/>
      <c r="K71" s="43"/>
      <c r="L71" s="43"/>
      <c r="M71" s="42"/>
      <c r="N71" s="42"/>
      <c r="O71" s="42"/>
      <c r="P71" s="43"/>
      <c r="Q71" s="43"/>
      <c r="R71" s="42">
        <v>1.7</v>
      </c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>
        <v>5</v>
      </c>
      <c r="AF71" s="24"/>
    </row>
    <row r="72" spans="1:32" ht="17.25" customHeight="1" x14ac:dyDescent="0.25">
      <c r="A72" s="39">
        <v>42095</v>
      </c>
      <c r="B72" s="40" t="str">
        <f t="shared" si="5"/>
        <v>C 172</v>
      </c>
      <c r="C72" s="43" t="s">
        <v>85</v>
      </c>
      <c r="D72" s="43" t="s">
        <v>84</v>
      </c>
      <c r="E72" s="43" t="s">
        <v>86</v>
      </c>
      <c r="F72" s="43" t="s">
        <v>87</v>
      </c>
      <c r="G72" s="43"/>
      <c r="H72" s="43">
        <v>0.4</v>
      </c>
      <c r="I72" s="42"/>
      <c r="J72" s="43"/>
      <c r="K72" s="43"/>
      <c r="L72" s="43"/>
      <c r="M72" s="42"/>
      <c r="N72" s="42"/>
      <c r="O72" s="42"/>
      <c r="P72" s="43"/>
      <c r="Q72" s="43"/>
      <c r="R72" s="42">
        <v>2.9</v>
      </c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>
        <v>2</v>
      </c>
      <c r="AF72" s="24"/>
    </row>
    <row r="73" spans="1:32" ht="17.25" customHeight="1" x14ac:dyDescent="0.25">
      <c r="A73" s="39">
        <v>42103</v>
      </c>
      <c r="B73" s="40" t="str">
        <f t="shared" si="5"/>
        <v>C 172</v>
      </c>
      <c r="C73" s="44" t="s">
        <v>74</v>
      </c>
      <c r="D73" s="44" t="s">
        <v>90</v>
      </c>
      <c r="E73" s="44" t="s">
        <v>91</v>
      </c>
      <c r="F73" s="44" t="s">
        <v>92</v>
      </c>
      <c r="G73" s="43"/>
      <c r="H73" s="44">
        <v>0.8</v>
      </c>
      <c r="I73" s="42"/>
      <c r="J73" s="43"/>
      <c r="K73" s="43"/>
      <c r="L73" s="43"/>
      <c r="M73" s="42"/>
      <c r="N73" s="42"/>
      <c r="O73" s="42"/>
      <c r="P73" s="43"/>
      <c r="Q73" s="43"/>
      <c r="R73" s="42">
        <v>1.9</v>
      </c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4">
        <v>3</v>
      </c>
      <c r="AF73" s="24"/>
    </row>
    <row r="74" spans="1:32" s="58" customFormat="1" ht="17.25" customHeight="1" x14ac:dyDescent="0.25">
      <c r="A74" s="84" t="s">
        <v>179</v>
      </c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6"/>
      <c r="M74" s="57"/>
      <c r="N74" s="57">
        <f t="shared" ref="N74:AE74" si="6">SUM(N60:N73)</f>
        <v>6</v>
      </c>
      <c r="O74" s="57">
        <f t="shared" si="6"/>
        <v>1.6</v>
      </c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>
        <f t="shared" si="6"/>
        <v>30</v>
      </c>
      <c r="AE74" s="57">
        <f t="shared" si="6"/>
        <v>14</v>
      </c>
      <c r="AF74" s="57"/>
    </row>
    <row r="75" spans="1:32" ht="17.25" customHeight="1" x14ac:dyDescent="0.25">
      <c r="A75" s="8">
        <v>42138</v>
      </c>
      <c r="B75" s="15" t="str">
        <f>$B$73</f>
        <v>C 172</v>
      </c>
      <c r="C75" s="25" t="s">
        <v>81</v>
      </c>
      <c r="D75" s="25" t="s">
        <v>50</v>
      </c>
      <c r="E75" s="25" t="s">
        <v>94</v>
      </c>
      <c r="F75" s="25"/>
      <c r="G75" s="25"/>
      <c r="H75" s="25"/>
      <c r="I75" s="10"/>
      <c r="J75" s="25"/>
      <c r="K75" s="25"/>
      <c r="L75" s="25"/>
      <c r="M75" s="10"/>
      <c r="N75" s="10"/>
      <c r="O75" s="10">
        <v>1.2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>
        <v>1</v>
      </c>
      <c r="AE75" s="25"/>
      <c r="AF75" s="25"/>
    </row>
    <row r="76" spans="1:32" ht="17.25" customHeight="1" x14ac:dyDescent="0.25">
      <c r="A76" s="8">
        <v>42198</v>
      </c>
      <c r="B76" s="15" t="str">
        <f t="shared" ref="B76:B89" si="7">$B$73</f>
        <v>C 172</v>
      </c>
      <c r="C76" s="26" t="s">
        <v>95</v>
      </c>
      <c r="D76" s="26" t="s">
        <v>98</v>
      </c>
      <c r="E76" s="26" t="s">
        <v>96</v>
      </c>
      <c r="F76" s="26"/>
      <c r="G76" s="26"/>
      <c r="H76" s="26"/>
      <c r="I76" s="10"/>
      <c r="J76" s="26"/>
      <c r="K76" s="26"/>
      <c r="L76" s="26"/>
      <c r="M76" s="10"/>
      <c r="N76" s="10">
        <v>1.2</v>
      </c>
      <c r="O76" s="10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>
        <v>1</v>
      </c>
      <c r="AE76" s="26"/>
      <c r="AF76" s="26"/>
    </row>
    <row r="77" spans="1:32" ht="17.25" customHeight="1" x14ac:dyDescent="0.25">
      <c r="A77" s="8">
        <v>42201</v>
      </c>
      <c r="B77" s="15" t="str">
        <f t="shared" si="7"/>
        <v>C 172</v>
      </c>
      <c r="C77" s="26" t="s">
        <v>74</v>
      </c>
      <c r="D77" s="26" t="s">
        <v>101</v>
      </c>
      <c r="E77" s="26" t="s">
        <v>102</v>
      </c>
      <c r="F77" s="26"/>
      <c r="G77" s="26"/>
      <c r="H77" s="26"/>
      <c r="I77" s="10"/>
      <c r="J77" s="26"/>
      <c r="K77" s="26"/>
      <c r="L77" s="26"/>
      <c r="M77" s="10"/>
      <c r="N77" s="10">
        <v>1.9</v>
      </c>
      <c r="O77" s="10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>
        <v>4</v>
      </c>
      <c r="AE77" s="26"/>
      <c r="AF77" s="26"/>
    </row>
    <row r="78" spans="1:32" ht="17.25" customHeight="1" x14ac:dyDescent="0.25">
      <c r="A78" s="8">
        <v>42224</v>
      </c>
      <c r="B78" s="15" t="str">
        <f t="shared" si="7"/>
        <v>C 172</v>
      </c>
      <c r="C78" s="26" t="s">
        <v>81</v>
      </c>
      <c r="D78" s="26" t="s">
        <v>103</v>
      </c>
      <c r="E78" s="26" t="s">
        <v>104</v>
      </c>
      <c r="F78" s="26"/>
      <c r="G78" s="26"/>
      <c r="H78" s="26"/>
      <c r="I78" s="10"/>
      <c r="J78" s="26"/>
      <c r="K78" s="26"/>
      <c r="L78" s="26"/>
      <c r="M78" s="10"/>
      <c r="N78" s="10"/>
      <c r="O78" s="10">
        <v>2.1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>
        <v>1</v>
      </c>
      <c r="AE78" s="26"/>
      <c r="AF78" s="26"/>
    </row>
    <row r="79" spans="1:32" ht="17.25" customHeight="1" x14ac:dyDescent="0.25">
      <c r="A79" s="8">
        <v>42225</v>
      </c>
      <c r="B79" s="15" t="str">
        <f t="shared" si="7"/>
        <v>C 172</v>
      </c>
      <c r="C79" s="26" t="s">
        <v>81</v>
      </c>
      <c r="D79" s="26" t="s">
        <v>103</v>
      </c>
      <c r="E79" s="26" t="s">
        <v>105</v>
      </c>
      <c r="F79" s="26"/>
      <c r="G79" s="26"/>
      <c r="H79" s="26"/>
      <c r="I79" s="10"/>
      <c r="J79" s="26"/>
      <c r="K79" s="26"/>
      <c r="L79" s="26"/>
      <c r="M79" s="10"/>
      <c r="N79" s="10"/>
      <c r="O79" s="10">
        <v>2.2000000000000002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>
        <v>1</v>
      </c>
      <c r="AE79" s="26"/>
      <c r="AF79" s="26"/>
    </row>
    <row r="80" spans="1:32" ht="17.25" customHeight="1" x14ac:dyDescent="0.25">
      <c r="A80" s="39">
        <v>42231</v>
      </c>
      <c r="B80" s="40" t="str">
        <f t="shared" si="7"/>
        <v>C 172</v>
      </c>
      <c r="C80" s="43" t="s">
        <v>74</v>
      </c>
      <c r="D80" s="43" t="s">
        <v>103</v>
      </c>
      <c r="E80" s="43" t="s">
        <v>94</v>
      </c>
      <c r="F80" s="43"/>
      <c r="G80" s="43"/>
      <c r="H80" s="43"/>
      <c r="I80" s="42"/>
      <c r="J80" s="43"/>
      <c r="K80" s="43"/>
      <c r="L80" s="43"/>
      <c r="M80" s="42"/>
      <c r="N80" s="42"/>
      <c r="O80" s="42"/>
      <c r="P80" s="43"/>
      <c r="Q80" s="43"/>
      <c r="R80" s="43"/>
      <c r="S80" s="43">
        <v>1</v>
      </c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33"/>
      <c r="AE80" s="43">
        <v>1</v>
      </c>
      <c r="AF80" s="26"/>
    </row>
    <row r="81" spans="1:32" ht="17.25" customHeight="1" x14ac:dyDescent="0.25">
      <c r="A81" s="39">
        <f>DATE(2015,9,23)</f>
        <v>42270</v>
      </c>
      <c r="B81" s="40" t="str">
        <f t="shared" si="7"/>
        <v>C 172</v>
      </c>
      <c r="C81" s="43" t="s">
        <v>81</v>
      </c>
      <c r="D81" s="43" t="s">
        <v>84</v>
      </c>
      <c r="E81" s="43" t="s">
        <v>94</v>
      </c>
      <c r="F81" s="43"/>
      <c r="G81" s="43"/>
      <c r="H81" s="43"/>
      <c r="I81" s="42"/>
      <c r="J81" s="43"/>
      <c r="K81" s="43"/>
      <c r="L81" s="43"/>
      <c r="M81" s="42"/>
      <c r="N81" s="42"/>
      <c r="O81" s="42"/>
      <c r="P81" s="43"/>
      <c r="Q81" s="43"/>
      <c r="R81" s="43">
        <v>0.9</v>
      </c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33"/>
      <c r="AE81" s="43">
        <v>3</v>
      </c>
      <c r="AF81" s="26"/>
    </row>
    <row r="82" spans="1:32" ht="17.25" customHeight="1" x14ac:dyDescent="0.25">
      <c r="A82" s="8">
        <f>DATE(2015,11,6)</f>
        <v>42314</v>
      </c>
      <c r="B82" s="15" t="str">
        <f t="shared" si="7"/>
        <v>C 172</v>
      </c>
      <c r="C82" s="26" t="s">
        <v>81</v>
      </c>
      <c r="D82" s="26" t="s">
        <v>36</v>
      </c>
      <c r="E82" s="26" t="s">
        <v>94</v>
      </c>
      <c r="F82" s="26"/>
      <c r="G82" s="26"/>
      <c r="H82" s="26"/>
      <c r="I82" s="10"/>
      <c r="J82" s="26"/>
      <c r="K82" s="26"/>
      <c r="L82" s="26"/>
      <c r="M82" s="10"/>
      <c r="N82" s="10"/>
      <c r="O82" s="10">
        <v>1.4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>
        <v>3</v>
      </c>
      <c r="AE82" s="26"/>
      <c r="AF82" s="26"/>
    </row>
    <row r="83" spans="1:32" ht="17.25" customHeight="1" x14ac:dyDescent="0.25">
      <c r="A83" s="8">
        <f>DATE(2015,11,7)</f>
        <v>42315</v>
      </c>
      <c r="B83" s="15" t="str">
        <f t="shared" si="7"/>
        <v>C 172</v>
      </c>
      <c r="C83" s="26" t="s">
        <v>81</v>
      </c>
      <c r="D83" s="26" t="s">
        <v>103</v>
      </c>
      <c r="E83" s="26" t="s">
        <v>108</v>
      </c>
      <c r="F83" s="26"/>
      <c r="G83" s="26"/>
      <c r="H83" s="26"/>
      <c r="I83" s="10"/>
      <c r="J83" s="26"/>
      <c r="K83" s="26"/>
      <c r="L83" s="26"/>
      <c r="M83" s="10"/>
      <c r="N83" s="10"/>
      <c r="O83" s="10">
        <v>2.5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>
        <v>2</v>
      </c>
      <c r="AE83" s="26"/>
      <c r="AF83" s="26"/>
    </row>
    <row r="84" spans="1:32" ht="17.25" customHeight="1" x14ac:dyDescent="0.25">
      <c r="A84" s="8">
        <f>DATE(2016,3,5)</f>
        <v>42434</v>
      </c>
      <c r="B84" s="15" t="str">
        <f t="shared" si="7"/>
        <v>C 172</v>
      </c>
      <c r="C84" s="27" t="s">
        <v>81</v>
      </c>
      <c r="D84" s="27" t="s">
        <v>103</v>
      </c>
      <c r="E84" s="27" t="s">
        <v>94</v>
      </c>
      <c r="F84" s="26"/>
      <c r="G84" s="26"/>
      <c r="H84" s="26"/>
      <c r="I84" s="10"/>
      <c r="J84" s="26"/>
      <c r="K84" s="26"/>
      <c r="L84" s="26"/>
      <c r="M84" s="10"/>
      <c r="N84" s="10"/>
      <c r="O84" s="10">
        <v>0.9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7">
        <v>3</v>
      </c>
      <c r="AE84" s="26"/>
      <c r="AF84" s="26"/>
    </row>
    <row r="85" spans="1:32" ht="17.25" customHeight="1" x14ac:dyDescent="0.25">
      <c r="A85" s="8">
        <f>DATE(2016,3,6)</f>
        <v>42435</v>
      </c>
      <c r="B85" s="15" t="str">
        <f t="shared" si="7"/>
        <v>C 172</v>
      </c>
      <c r="C85" s="27" t="s">
        <v>81</v>
      </c>
      <c r="D85" s="27" t="s">
        <v>103</v>
      </c>
      <c r="E85" s="27" t="s">
        <v>94</v>
      </c>
      <c r="F85" s="26"/>
      <c r="G85" s="26"/>
      <c r="H85" s="26"/>
      <c r="I85" s="10"/>
      <c r="J85" s="26"/>
      <c r="K85" s="26"/>
      <c r="L85" s="26"/>
      <c r="M85" s="10"/>
      <c r="N85" s="10"/>
      <c r="O85" s="10">
        <v>1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7">
        <v>1</v>
      </c>
      <c r="AE85" s="26"/>
      <c r="AF85" s="26"/>
    </row>
    <row r="86" spans="1:32" ht="17.25" customHeight="1" x14ac:dyDescent="0.25">
      <c r="A86" s="8">
        <f>DATE(2016,3,19)</f>
        <v>42448</v>
      </c>
      <c r="B86" s="15" t="str">
        <f t="shared" si="7"/>
        <v>C 172</v>
      </c>
      <c r="C86" s="27" t="s">
        <v>81</v>
      </c>
      <c r="D86" s="27" t="s">
        <v>103</v>
      </c>
      <c r="E86" s="27" t="s">
        <v>94</v>
      </c>
      <c r="F86" s="26"/>
      <c r="G86" s="26"/>
      <c r="H86" s="26"/>
      <c r="I86" s="10"/>
      <c r="J86" s="26"/>
      <c r="K86" s="26"/>
      <c r="L86" s="26"/>
      <c r="M86" s="10"/>
      <c r="N86" s="10"/>
      <c r="O86" s="10">
        <v>0.9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7">
        <v>1</v>
      </c>
      <c r="AE86" s="26"/>
      <c r="AF86" s="26"/>
    </row>
    <row r="87" spans="1:32" ht="17.25" customHeight="1" x14ac:dyDescent="0.25">
      <c r="A87" s="8">
        <f>DATE(2016,4,10)</f>
        <v>42470</v>
      </c>
      <c r="B87" s="15" t="str">
        <f t="shared" si="7"/>
        <v>C 172</v>
      </c>
      <c r="C87" s="27" t="s">
        <v>81</v>
      </c>
      <c r="D87" s="27" t="s">
        <v>103</v>
      </c>
      <c r="E87" s="27" t="s">
        <v>104</v>
      </c>
      <c r="F87" s="26"/>
      <c r="G87" s="26"/>
      <c r="H87" s="26"/>
      <c r="I87" s="10"/>
      <c r="J87" s="26"/>
      <c r="K87" s="26"/>
      <c r="L87" s="26"/>
      <c r="M87" s="10"/>
      <c r="N87" s="10"/>
      <c r="O87" s="10">
        <v>2.2000000000000002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7">
        <v>1</v>
      </c>
      <c r="AE87" s="26"/>
      <c r="AF87" s="28" t="s">
        <v>115</v>
      </c>
    </row>
    <row r="88" spans="1:32" ht="17.25" customHeight="1" x14ac:dyDescent="0.25">
      <c r="A88" s="8">
        <f>DATE(2016,4,10)</f>
        <v>42470</v>
      </c>
      <c r="B88" s="15" t="str">
        <f t="shared" si="7"/>
        <v>C 172</v>
      </c>
      <c r="C88" s="27" t="s">
        <v>81</v>
      </c>
      <c r="D88" s="27" t="s">
        <v>103</v>
      </c>
      <c r="E88" s="27" t="s">
        <v>105</v>
      </c>
      <c r="F88" s="26"/>
      <c r="G88" s="26"/>
      <c r="H88" s="26"/>
      <c r="I88" s="10"/>
      <c r="J88" s="26"/>
      <c r="K88" s="26"/>
      <c r="L88" s="26"/>
      <c r="M88" s="10"/>
      <c r="N88" s="10"/>
      <c r="O88" s="10">
        <v>1.9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7">
        <v>1</v>
      </c>
      <c r="AE88" s="26"/>
      <c r="AF88" s="26"/>
    </row>
    <row r="89" spans="1:32" ht="17.25" customHeight="1" x14ac:dyDescent="0.25">
      <c r="A89" s="8">
        <f>DATE(2016,4,10)</f>
        <v>42470</v>
      </c>
      <c r="B89" s="15" t="str">
        <f t="shared" si="7"/>
        <v>C 172</v>
      </c>
      <c r="C89" s="27" t="s">
        <v>81</v>
      </c>
      <c r="D89" s="27" t="s">
        <v>103</v>
      </c>
      <c r="E89" s="27" t="s">
        <v>110</v>
      </c>
      <c r="F89" s="26"/>
      <c r="G89" s="26"/>
      <c r="H89" s="26"/>
      <c r="I89" s="10"/>
      <c r="J89" s="26"/>
      <c r="K89" s="26"/>
      <c r="L89" s="26"/>
      <c r="M89" s="10"/>
      <c r="N89" s="10"/>
      <c r="O89" s="10">
        <v>0.9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7">
        <v>1</v>
      </c>
      <c r="AE89" s="26"/>
      <c r="AF89" s="26"/>
    </row>
    <row r="90" spans="1:32" ht="17.25" customHeight="1" x14ac:dyDescent="0.25">
      <c r="A90" s="84" t="s">
        <v>179</v>
      </c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6"/>
      <c r="M90" s="57"/>
      <c r="N90" s="57">
        <f t="shared" ref="N90:AE90" si="8">SUM(N75:N89)</f>
        <v>3.0999999999999996</v>
      </c>
      <c r="O90" s="57">
        <f t="shared" si="8"/>
        <v>17.2</v>
      </c>
      <c r="P90" s="57"/>
      <c r="Q90" s="57"/>
      <c r="R90" s="57">
        <f t="shared" si="8"/>
        <v>0.9</v>
      </c>
      <c r="S90" s="57">
        <f t="shared" si="8"/>
        <v>1</v>
      </c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>
        <f t="shared" si="8"/>
        <v>21</v>
      </c>
      <c r="AE90" s="57">
        <f t="shared" si="8"/>
        <v>4</v>
      </c>
      <c r="AF90" s="57"/>
    </row>
    <row r="91" spans="1:32" ht="17.25" customHeight="1" x14ac:dyDescent="0.25">
      <c r="A91" s="8">
        <f>DATE(2016,4,24)</f>
        <v>42484</v>
      </c>
      <c r="B91" s="29" t="str">
        <f>$B$89</f>
        <v>C 172</v>
      </c>
      <c r="C91" s="28" t="s">
        <v>113</v>
      </c>
      <c r="D91" s="28" t="s">
        <v>36</v>
      </c>
      <c r="E91" s="28" t="s">
        <v>112</v>
      </c>
      <c r="F91" s="28"/>
      <c r="G91" s="28"/>
      <c r="H91" s="28"/>
      <c r="I91" s="10"/>
      <c r="J91" s="28"/>
      <c r="K91" s="28"/>
      <c r="L91" s="28"/>
      <c r="M91" s="10"/>
      <c r="N91" s="10"/>
      <c r="O91" s="10">
        <v>0.7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>
        <v>1</v>
      </c>
      <c r="AE91" s="28"/>
      <c r="AF91" s="28" t="s">
        <v>114</v>
      </c>
    </row>
    <row r="92" spans="1:32" ht="17.25" customHeight="1" x14ac:dyDescent="0.25">
      <c r="A92" s="8">
        <f>DATE(2016,5,13)</f>
        <v>42503</v>
      </c>
      <c r="B92" s="29" t="str">
        <f>$B$89</f>
        <v>C 172</v>
      </c>
      <c r="C92" s="28" t="s">
        <v>113</v>
      </c>
      <c r="D92" s="28" t="s">
        <v>103</v>
      </c>
      <c r="E92" s="28" t="s">
        <v>112</v>
      </c>
      <c r="F92" s="28"/>
      <c r="G92" s="28"/>
      <c r="H92" s="28"/>
      <c r="I92" s="10"/>
      <c r="J92" s="28"/>
      <c r="K92" s="28"/>
      <c r="L92" s="28"/>
      <c r="M92" s="10"/>
      <c r="N92" s="10"/>
      <c r="O92" s="10">
        <v>0.7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>
        <v>1</v>
      </c>
      <c r="AE92" s="28"/>
      <c r="AF92" s="28" t="s">
        <v>116</v>
      </c>
    </row>
    <row r="93" spans="1:32" ht="17.25" customHeight="1" x14ac:dyDescent="0.25">
      <c r="A93" s="8">
        <f>DATE(2016,6,24)</f>
        <v>42545</v>
      </c>
      <c r="B93" s="28" t="s">
        <v>117</v>
      </c>
      <c r="C93" s="28" t="s">
        <v>118</v>
      </c>
      <c r="D93" s="28" t="s">
        <v>103</v>
      </c>
      <c r="E93" s="28" t="s">
        <v>112</v>
      </c>
      <c r="F93" s="28"/>
      <c r="G93" s="28"/>
      <c r="H93" s="28"/>
      <c r="I93" s="10"/>
      <c r="J93" s="28"/>
      <c r="K93" s="28"/>
      <c r="L93" s="28"/>
      <c r="M93" s="10"/>
      <c r="N93" s="10"/>
      <c r="O93" s="10">
        <v>1.2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>
        <v>3</v>
      </c>
      <c r="AE93" s="28"/>
      <c r="AF93" s="28"/>
    </row>
    <row r="94" spans="1:32" ht="17.25" customHeight="1" x14ac:dyDescent="0.25">
      <c r="A94" s="8">
        <f>DATE(2016,7,16)</f>
        <v>42567</v>
      </c>
      <c r="B94" s="28" t="s">
        <v>73</v>
      </c>
      <c r="C94" s="31" t="s">
        <v>119</v>
      </c>
      <c r="D94" s="31" t="s">
        <v>120</v>
      </c>
      <c r="E94" s="31" t="s">
        <v>121</v>
      </c>
      <c r="F94" s="28"/>
      <c r="G94" s="28"/>
      <c r="H94" s="28"/>
      <c r="I94" s="10"/>
      <c r="J94" s="28"/>
      <c r="K94" s="28"/>
      <c r="L94" s="28"/>
      <c r="M94" s="10"/>
      <c r="N94" s="10">
        <v>1.5</v>
      </c>
      <c r="O94" s="10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31">
        <v>3</v>
      </c>
      <c r="AE94" s="28"/>
      <c r="AF94" s="28"/>
    </row>
    <row r="95" spans="1:32" ht="17.25" customHeight="1" x14ac:dyDescent="0.25">
      <c r="A95" s="84" t="s">
        <v>179</v>
      </c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6"/>
      <c r="M95" s="57"/>
      <c r="N95" s="57">
        <f t="shared" ref="N95:AD95" si="9">SUM(N91:N94)</f>
        <v>1.5</v>
      </c>
      <c r="O95" s="57">
        <f t="shared" si="9"/>
        <v>2.5999999999999996</v>
      </c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>
        <f t="shared" si="9"/>
        <v>8</v>
      </c>
      <c r="AE95" s="57"/>
      <c r="AF95" s="57"/>
    </row>
    <row r="96" spans="1:32" ht="17.25" customHeight="1" x14ac:dyDescent="0.25">
      <c r="A96" s="8">
        <f>DATE(2016,9,24)</f>
        <v>42637</v>
      </c>
      <c r="B96" s="28" t="s">
        <v>117</v>
      </c>
      <c r="C96" s="31" t="s">
        <v>118</v>
      </c>
      <c r="D96" s="31" t="s">
        <v>122</v>
      </c>
      <c r="E96" s="32" t="s">
        <v>112</v>
      </c>
      <c r="F96" s="28"/>
      <c r="G96" s="28"/>
      <c r="H96" s="28"/>
      <c r="I96" s="10"/>
      <c r="J96" s="28"/>
      <c r="K96" s="28"/>
      <c r="L96" s="28"/>
      <c r="M96" s="10"/>
      <c r="N96" s="10"/>
      <c r="O96" s="10">
        <v>0.4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31">
        <v>1</v>
      </c>
      <c r="AE96" s="28"/>
      <c r="AF96" s="29" t="s">
        <v>123</v>
      </c>
    </row>
    <row r="97" spans="1:32" ht="17.25" customHeight="1" x14ac:dyDescent="0.25">
      <c r="A97" s="8">
        <f>DATE(2016,11,14)</f>
        <v>42688</v>
      </c>
      <c r="B97" s="28" t="s">
        <v>73</v>
      </c>
      <c r="C97" s="31" t="s">
        <v>124</v>
      </c>
      <c r="D97" s="31" t="s">
        <v>122</v>
      </c>
      <c r="E97" s="32" t="s">
        <v>112</v>
      </c>
      <c r="F97" s="28"/>
      <c r="G97" s="28"/>
      <c r="H97" s="28"/>
      <c r="I97" s="10"/>
      <c r="J97" s="28"/>
      <c r="K97" s="28"/>
      <c r="L97" s="28"/>
      <c r="M97" s="10"/>
      <c r="N97" s="10"/>
      <c r="O97" s="10">
        <v>1.3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31">
        <v>1</v>
      </c>
      <c r="AE97" s="28"/>
      <c r="AF97" s="29" t="s">
        <v>125</v>
      </c>
    </row>
    <row r="98" spans="1:32" ht="17.25" customHeight="1" x14ac:dyDescent="0.25">
      <c r="A98" s="8">
        <v>42769</v>
      </c>
      <c r="B98" s="33" t="s">
        <v>73</v>
      </c>
      <c r="C98" s="33" t="s">
        <v>126</v>
      </c>
      <c r="D98" s="33" t="s">
        <v>50</v>
      </c>
      <c r="E98" s="33" t="s">
        <v>112</v>
      </c>
      <c r="F98" s="33"/>
      <c r="G98" s="33"/>
      <c r="H98" s="33"/>
      <c r="I98" s="10"/>
      <c r="J98" s="33"/>
      <c r="K98" s="33"/>
      <c r="L98" s="33"/>
      <c r="M98" s="10"/>
      <c r="N98" s="10"/>
      <c r="O98" s="10">
        <v>0.8</v>
      </c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4">
        <v>3</v>
      </c>
      <c r="AE98" s="33"/>
      <c r="AF98" s="33"/>
    </row>
    <row r="99" spans="1:32" ht="17.25" customHeight="1" x14ac:dyDescent="0.25">
      <c r="A99" s="35">
        <f>DATE(2017,2,11)</f>
        <v>42777</v>
      </c>
      <c r="B99" s="36" t="s">
        <v>129</v>
      </c>
      <c r="C99" s="36" t="s">
        <v>130</v>
      </c>
      <c r="D99" s="36" t="s">
        <v>131</v>
      </c>
      <c r="E99" s="36" t="s">
        <v>132</v>
      </c>
      <c r="F99" s="37"/>
      <c r="G99" s="37"/>
      <c r="H99" s="37"/>
      <c r="I99" s="38"/>
      <c r="J99" s="37"/>
      <c r="K99" s="37"/>
      <c r="L99" s="37"/>
      <c r="M99" s="38"/>
      <c r="N99" s="38">
        <v>1.1000000000000001</v>
      </c>
      <c r="O99" s="38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6">
        <v>5</v>
      </c>
      <c r="AE99" s="37"/>
      <c r="AF99" s="37"/>
    </row>
    <row r="100" spans="1:32" ht="17.25" customHeight="1" x14ac:dyDescent="0.25">
      <c r="A100" s="35">
        <f>DATE(2017,2,12)</f>
        <v>42778</v>
      </c>
      <c r="B100" s="36" t="s">
        <v>129</v>
      </c>
      <c r="C100" s="36" t="s">
        <v>130</v>
      </c>
      <c r="D100" s="36" t="s">
        <v>131</v>
      </c>
      <c r="E100" s="36" t="s">
        <v>132</v>
      </c>
      <c r="F100" s="37"/>
      <c r="G100" s="37"/>
      <c r="H100" s="37"/>
      <c r="I100" s="38"/>
      <c r="J100" s="37"/>
      <c r="K100" s="37"/>
      <c r="L100" s="37"/>
      <c r="M100" s="38"/>
      <c r="N100" s="38">
        <v>0.9</v>
      </c>
      <c r="O100" s="38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6">
        <v>3</v>
      </c>
      <c r="AE100" s="37"/>
      <c r="AF100" s="37"/>
    </row>
    <row r="101" spans="1:32" ht="17.25" customHeight="1" x14ac:dyDescent="0.25">
      <c r="A101" s="35">
        <f>DATE(2017,2,16)</f>
        <v>42782</v>
      </c>
      <c r="B101" s="36" t="s">
        <v>133</v>
      </c>
      <c r="C101" s="36" t="s">
        <v>134</v>
      </c>
      <c r="D101" s="36" t="s">
        <v>122</v>
      </c>
      <c r="E101" s="36" t="s">
        <v>135</v>
      </c>
      <c r="F101" s="37"/>
      <c r="G101" s="37"/>
      <c r="H101" s="37"/>
      <c r="I101" s="38"/>
      <c r="J101" s="37"/>
      <c r="K101" s="37"/>
      <c r="L101" s="37"/>
      <c r="M101" s="38"/>
      <c r="N101" s="38"/>
      <c r="O101" s="38">
        <v>1.6</v>
      </c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6">
        <v>1</v>
      </c>
      <c r="AE101" s="37"/>
      <c r="AF101" s="37" t="s">
        <v>136</v>
      </c>
    </row>
    <row r="102" spans="1:32" ht="17.25" customHeight="1" x14ac:dyDescent="0.25">
      <c r="A102" s="35">
        <f>DATE(2017,2,18)</f>
        <v>42784</v>
      </c>
      <c r="B102" s="36" t="s">
        <v>129</v>
      </c>
      <c r="C102" s="36" t="s">
        <v>130</v>
      </c>
      <c r="D102" s="36" t="s">
        <v>36</v>
      </c>
      <c r="E102" s="37" t="s">
        <v>137</v>
      </c>
      <c r="F102" s="37"/>
      <c r="G102" s="37"/>
      <c r="H102" s="37"/>
      <c r="I102" s="38"/>
      <c r="J102" s="37"/>
      <c r="K102" s="37"/>
      <c r="L102" s="37"/>
      <c r="M102" s="38"/>
      <c r="N102" s="38"/>
      <c r="O102" s="38">
        <v>0.9</v>
      </c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>
        <v>3</v>
      </c>
      <c r="AE102" s="37"/>
      <c r="AF102" s="37"/>
    </row>
    <row r="103" spans="1:32" ht="17.25" customHeight="1" x14ac:dyDescent="0.25">
      <c r="A103" s="8">
        <f>DATE(2017,5,25)</f>
        <v>42880</v>
      </c>
      <c r="B103" s="36" t="s">
        <v>73</v>
      </c>
      <c r="C103" s="36" t="s">
        <v>138</v>
      </c>
      <c r="D103" s="36" t="s">
        <v>122</v>
      </c>
      <c r="E103" s="36" t="s">
        <v>112</v>
      </c>
      <c r="F103" s="33"/>
      <c r="G103" s="33"/>
      <c r="H103" s="33"/>
      <c r="I103" s="10"/>
      <c r="J103" s="33"/>
      <c r="K103" s="33"/>
      <c r="L103" s="33"/>
      <c r="M103" s="10"/>
      <c r="N103" s="10"/>
      <c r="O103" s="10">
        <v>1.3</v>
      </c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6">
        <v>4</v>
      </c>
      <c r="AE103" s="33"/>
      <c r="AF103" s="33"/>
    </row>
    <row r="104" spans="1:32" ht="17.25" customHeight="1" x14ac:dyDescent="0.25">
      <c r="A104" s="8">
        <f>DATE(2017,7,9)</f>
        <v>42925</v>
      </c>
      <c r="B104" s="36" t="s">
        <v>129</v>
      </c>
      <c r="C104" s="36" t="s">
        <v>130</v>
      </c>
      <c r="D104" s="36" t="s">
        <v>103</v>
      </c>
      <c r="E104" s="36" t="s">
        <v>139</v>
      </c>
      <c r="F104" s="33"/>
      <c r="G104" s="33"/>
      <c r="H104" s="33"/>
      <c r="I104" s="10"/>
      <c r="J104" s="33"/>
      <c r="K104" s="33"/>
      <c r="L104" s="33"/>
      <c r="M104" s="10"/>
      <c r="N104" s="10"/>
      <c r="O104" s="10">
        <v>2.2999999999999998</v>
      </c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6">
        <v>3</v>
      </c>
      <c r="AE104" s="33"/>
      <c r="AF104" s="33"/>
    </row>
    <row r="105" spans="1:32" ht="17.25" customHeight="1" x14ac:dyDescent="0.25">
      <c r="A105" s="87" t="s">
        <v>179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57"/>
      <c r="N105" s="57">
        <f t="shared" ref="N105:AD105" si="10">SUM(N96:N104)</f>
        <v>2</v>
      </c>
      <c r="O105" s="57">
        <f t="shared" si="10"/>
        <v>8.6</v>
      </c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>
        <f t="shared" si="10"/>
        <v>24</v>
      </c>
      <c r="AE105" s="57"/>
      <c r="AF105" s="57"/>
    </row>
    <row r="106" spans="1:32" ht="17.25" customHeight="1" x14ac:dyDescent="0.25">
      <c r="A106" s="8">
        <f>DATE(2017,11,14)</f>
        <v>43053</v>
      </c>
      <c r="B106" s="33" t="s">
        <v>186</v>
      </c>
      <c r="C106" s="33" t="s">
        <v>187</v>
      </c>
      <c r="D106" s="33" t="s">
        <v>188</v>
      </c>
      <c r="E106" s="33" t="s">
        <v>189</v>
      </c>
      <c r="F106" s="33"/>
      <c r="G106" s="33"/>
      <c r="H106" s="33"/>
      <c r="I106" s="10"/>
      <c r="J106" s="33"/>
      <c r="K106" s="33"/>
      <c r="L106" s="33"/>
      <c r="M106" s="10"/>
      <c r="N106" s="10">
        <v>2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>
        <v>5</v>
      </c>
      <c r="AE106" s="33"/>
      <c r="AF106" s="33"/>
    </row>
    <row r="107" spans="1:32" ht="17.25" customHeight="1" x14ac:dyDescent="0.25">
      <c r="A107" s="8">
        <f>DATE(2018,1,14)</f>
        <v>43114</v>
      </c>
      <c r="B107" s="33" t="s">
        <v>73</v>
      </c>
      <c r="C107" s="33" t="s">
        <v>190</v>
      </c>
      <c r="D107" s="33" t="s">
        <v>103</v>
      </c>
      <c r="E107" s="33" t="s">
        <v>191</v>
      </c>
      <c r="F107" s="33"/>
      <c r="G107" s="33"/>
      <c r="H107" s="33"/>
      <c r="I107" s="10"/>
      <c r="J107" s="33"/>
      <c r="K107" s="33"/>
      <c r="L107" s="33"/>
      <c r="M107" s="10"/>
      <c r="N107" s="10"/>
      <c r="O107" s="10">
        <v>2</v>
      </c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>
        <v>2</v>
      </c>
      <c r="AE107" s="33"/>
      <c r="AF107" s="33"/>
    </row>
    <row r="108" spans="1:32" ht="17.25" customHeight="1" x14ac:dyDescent="0.25">
      <c r="A108" s="8">
        <f>DATE(2018,5,5)</f>
        <v>43225</v>
      </c>
      <c r="B108" s="33" t="s">
        <v>129</v>
      </c>
      <c r="C108" s="33" t="s">
        <v>130</v>
      </c>
      <c r="D108" s="33" t="s">
        <v>103</v>
      </c>
      <c r="E108" s="33" t="s">
        <v>193</v>
      </c>
      <c r="F108" s="33"/>
      <c r="G108" s="33"/>
      <c r="H108" s="33"/>
      <c r="I108" s="10"/>
      <c r="J108" s="33"/>
      <c r="K108" s="33"/>
      <c r="L108" s="33"/>
      <c r="M108" s="10"/>
      <c r="N108" s="10"/>
      <c r="O108" s="10">
        <v>1</v>
      </c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>
        <v>5</v>
      </c>
      <c r="AE108" s="33"/>
      <c r="AF108" s="33"/>
    </row>
    <row r="109" spans="1:32" ht="17.25" customHeight="1" x14ac:dyDescent="0.25">
      <c r="A109" s="8">
        <f>DATE(2018,5,26)</f>
        <v>43246</v>
      </c>
      <c r="B109" s="33" t="s">
        <v>129</v>
      </c>
      <c r="C109" s="33" t="s">
        <v>130</v>
      </c>
      <c r="D109" s="33" t="s">
        <v>103</v>
      </c>
      <c r="E109" s="33" t="s">
        <v>194</v>
      </c>
      <c r="F109" s="33"/>
      <c r="G109" s="33"/>
      <c r="H109" s="33"/>
      <c r="I109" s="10"/>
      <c r="J109" s="33"/>
      <c r="K109" s="33"/>
      <c r="L109" s="33"/>
      <c r="M109" s="10"/>
      <c r="N109" s="10"/>
      <c r="O109" s="10">
        <v>2.2000000000000002</v>
      </c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>
        <v>3</v>
      </c>
      <c r="AE109" s="33"/>
      <c r="AF109" s="33"/>
    </row>
    <row r="110" spans="1:32" ht="17.25" customHeight="1" x14ac:dyDescent="0.25">
      <c r="A110" s="8">
        <f>DATE(2018,6,23)</f>
        <v>43274</v>
      </c>
      <c r="B110" s="33" t="s">
        <v>117</v>
      </c>
      <c r="C110" s="33" t="s">
        <v>195</v>
      </c>
      <c r="D110" s="33" t="s">
        <v>103</v>
      </c>
      <c r="E110" s="33" t="s">
        <v>196</v>
      </c>
      <c r="F110" s="33"/>
      <c r="G110" s="33"/>
      <c r="H110" s="33"/>
      <c r="I110" s="10"/>
      <c r="J110" s="33"/>
      <c r="K110" s="33"/>
      <c r="L110" s="33"/>
      <c r="M110" s="10"/>
      <c r="N110" s="10"/>
      <c r="O110" s="10">
        <v>1</v>
      </c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>
        <v>1</v>
      </c>
      <c r="AE110" s="33"/>
      <c r="AF110" s="33"/>
    </row>
    <row r="111" spans="1:32" ht="17.25" customHeight="1" x14ac:dyDescent="0.25">
      <c r="A111" s="8">
        <f>DATE(2018,8,26)</f>
        <v>43338</v>
      </c>
      <c r="B111" s="70" t="s">
        <v>73</v>
      </c>
      <c r="C111" s="70" t="s">
        <v>198</v>
      </c>
      <c r="D111" s="70" t="s">
        <v>199</v>
      </c>
      <c r="E111" s="70" t="s">
        <v>200</v>
      </c>
      <c r="F111" s="33"/>
      <c r="G111" s="33"/>
      <c r="H111" s="33"/>
      <c r="I111" s="10"/>
      <c r="J111" s="33"/>
      <c r="K111" s="33"/>
      <c r="L111" s="33"/>
      <c r="M111" s="10"/>
      <c r="N111" s="10">
        <v>1.3</v>
      </c>
      <c r="O111" s="10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70">
        <v>3</v>
      </c>
      <c r="AE111" s="33"/>
      <c r="AF111" s="33"/>
    </row>
    <row r="112" spans="1:32" ht="17.25" customHeight="1" x14ac:dyDescent="0.25">
      <c r="A112" s="8">
        <f>DATE(2018,10,21)</f>
        <v>43394</v>
      </c>
      <c r="B112" s="70" t="s">
        <v>73</v>
      </c>
      <c r="C112" s="70" t="s">
        <v>81</v>
      </c>
      <c r="D112" s="70" t="s">
        <v>103</v>
      </c>
      <c r="E112" s="70" t="s">
        <v>196</v>
      </c>
      <c r="F112" s="33"/>
      <c r="G112" s="33"/>
      <c r="H112" s="33"/>
      <c r="I112" s="10"/>
      <c r="J112" s="33"/>
      <c r="K112" s="33"/>
      <c r="L112" s="33"/>
      <c r="M112" s="10"/>
      <c r="N112" s="10"/>
      <c r="O112" s="10">
        <v>1.2</v>
      </c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70">
        <v>3</v>
      </c>
      <c r="AE112" s="33"/>
      <c r="AF112" s="33"/>
    </row>
    <row r="113" spans="1:32" ht="17.25" customHeight="1" x14ac:dyDescent="0.25">
      <c r="A113" s="8">
        <f>DATE(2019,3,16)</f>
        <v>43540</v>
      </c>
      <c r="B113" s="70" t="s">
        <v>73</v>
      </c>
      <c r="C113" s="70" t="s">
        <v>81</v>
      </c>
      <c r="D113" s="70" t="s">
        <v>201</v>
      </c>
      <c r="E113" s="70" t="s">
        <v>196</v>
      </c>
      <c r="F113" s="33"/>
      <c r="G113" s="33"/>
      <c r="H113" s="33"/>
      <c r="I113" s="10"/>
      <c r="J113" s="33"/>
      <c r="K113" s="33"/>
      <c r="L113" s="33"/>
      <c r="M113" s="10"/>
      <c r="N113" s="10">
        <v>0.9</v>
      </c>
      <c r="O113" s="10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70">
        <v>3</v>
      </c>
      <c r="AE113" s="33"/>
      <c r="AF113" s="33"/>
    </row>
    <row r="114" spans="1:32" ht="17.25" customHeight="1" x14ac:dyDescent="0.25">
      <c r="A114" s="8">
        <f>DATE(2020,7,17)</f>
        <v>44029</v>
      </c>
      <c r="B114" s="70" t="s">
        <v>66</v>
      </c>
      <c r="C114" s="70" t="s">
        <v>202</v>
      </c>
      <c r="D114" s="70" t="s">
        <v>203</v>
      </c>
      <c r="E114" s="70" t="s">
        <v>204</v>
      </c>
      <c r="F114" s="33"/>
      <c r="G114" s="33"/>
      <c r="H114" s="33"/>
      <c r="I114" s="10"/>
      <c r="J114" s="33"/>
      <c r="K114" s="33"/>
      <c r="L114" s="33"/>
      <c r="M114" s="10"/>
      <c r="N114" s="10">
        <v>1.1000000000000001</v>
      </c>
      <c r="O114" s="10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70">
        <v>3</v>
      </c>
      <c r="AE114" s="33"/>
      <c r="AF114" s="33"/>
    </row>
    <row r="115" spans="1:32" ht="17.25" customHeight="1" x14ac:dyDescent="0.25">
      <c r="A115" s="8">
        <f>DATE(2020,7,18)</f>
        <v>44030</v>
      </c>
      <c r="B115" s="70" t="s">
        <v>66</v>
      </c>
      <c r="C115" s="70" t="s">
        <v>202</v>
      </c>
      <c r="D115" s="70" t="s">
        <v>203</v>
      </c>
      <c r="E115" s="70" t="s">
        <v>204</v>
      </c>
      <c r="F115" s="33"/>
      <c r="G115" s="33"/>
      <c r="H115" s="33"/>
      <c r="I115" s="10"/>
      <c r="J115" s="33"/>
      <c r="K115" s="33"/>
      <c r="L115" s="33"/>
      <c r="M115" s="10"/>
      <c r="N115" s="10">
        <v>0.9</v>
      </c>
      <c r="O115" s="10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70">
        <v>4</v>
      </c>
      <c r="AE115" s="33"/>
      <c r="AF115" s="33"/>
    </row>
  </sheetData>
  <mergeCells count="22">
    <mergeCell ref="AF1:AF3"/>
    <mergeCell ref="N2:Q2"/>
    <mergeCell ref="R2:U2"/>
    <mergeCell ref="V2:Y2"/>
    <mergeCell ref="Z2:AC2"/>
    <mergeCell ref="AD1:AE2"/>
    <mergeCell ref="N1:U1"/>
    <mergeCell ref="V1:AC1"/>
    <mergeCell ref="F1:I1"/>
    <mergeCell ref="F3:G3"/>
    <mergeCell ref="A95:L95"/>
    <mergeCell ref="A105:L105"/>
    <mergeCell ref="J1:L1"/>
    <mergeCell ref="A35:L35"/>
    <mergeCell ref="A59:L59"/>
    <mergeCell ref="A74:L74"/>
    <mergeCell ref="A90:L90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Logbook Summaries</vt:lpstr>
      <vt:lpstr>lOG BOOK </vt:lpstr>
      <vt:lpstr>Logbook page representation</vt:lpstr>
      <vt:lpstr>'Logbook Summaries'!Print_Area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Kriel</dc:creator>
  <cp:lastModifiedBy>Raymond Kriel</cp:lastModifiedBy>
  <cp:lastPrinted>2017-07-28T14:18:29Z</cp:lastPrinted>
  <dcterms:created xsi:type="dcterms:W3CDTF">2014-02-28T08:32:58Z</dcterms:created>
  <dcterms:modified xsi:type="dcterms:W3CDTF">2020-08-16T19:34:16Z</dcterms:modified>
</cp:coreProperties>
</file>