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genia\Desktop\Синергия\АФО\"/>
    </mc:Choice>
  </mc:AlternateContent>
  <xr:revisionPtr revIDLastSave="0" documentId="13_ncr:1_{9746BBD8-D36B-44E5-8307-1D3A2EE071BB}" xr6:coauthVersionLast="47" xr6:coauthVersionMax="47" xr10:uidLastSave="{00000000-0000-0000-0000-000000000000}"/>
  <bookViews>
    <workbookView xWindow="-120" yWindow="-120" windowWidth="29040" windowHeight="15840" tabRatio="925" xr2:uid="{00000000-000D-0000-FFFF-FFFF00000000}"/>
  </bookViews>
  <sheets>
    <sheet name="Аналит_баланс" sheetId="1" r:id="rId1"/>
    <sheet name="Баланс_ликв" sheetId="2" r:id="rId2"/>
    <sheet name="Платежесп" sheetId="3" r:id="rId3"/>
    <sheet name="Финуст_абс" sheetId="4" r:id="rId4"/>
    <sheet name="Финуст_относ" sheetId="5" r:id="rId5"/>
    <sheet name="Оборачиваемость" sheetId="6" r:id="rId6"/>
    <sheet name="Рентабельность" sheetId="7" r:id="rId7"/>
    <sheet name="Сводный отчет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D10" i="7"/>
  <c r="E9" i="7"/>
  <c r="D9" i="7"/>
  <c r="F9" i="7" s="1"/>
  <c r="E8" i="7"/>
  <c r="D8" i="7"/>
  <c r="F19" i="7"/>
  <c r="E30" i="6"/>
  <c r="E31" i="6" s="1"/>
  <c r="D30" i="6"/>
  <c r="F14" i="2"/>
  <c r="F12" i="2"/>
  <c r="F10" i="2"/>
  <c r="F8" i="2"/>
  <c r="H8" i="2" s="1"/>
  <c r="C14" i="2"/>
  <c r="C12" i="2"/>
  <c r="H12" i="2" s="1"/>
  <c r="C10" i="2"/>
  <c r="C8" i="2"/>
  <c r="K16" i="1"/>
  <c r="F30" i="1"/>
  <c r="H28" i="1" s="1"/>
  <c r="F28" i="1"/>
  <c r="F26" i="1"/>
  <c r="F25" i="1"/>
  <c r="F24" i="1"/>
  <c r="F23" i="1"/>
  <c r="K10" i="1"/>
  <c r="I10" i="1"/>
  <c r="F16" i="1"/>
  <c r="H10" i="1" s="1"/>
  <c r="F14" i="1"/>
  <c r="I14" i="1" s="1"/>
  <c r="F13" i="1"/>
  <c r="F12" i="1"/>
  <c r="F11" i="1"/>
  <c r="F10" i="1"/>
  <c r="D19" i="7"/>
  <c r="D5" i="6"/>
  <c r="D6" i="6"/>
  <c r="D7" i="6"/>
  <c r="D8" i="6"/>
  <c r="D12" i="7" s="1"/>
  <c r="D9" i="6"/>
  <c r="D13" i="7" s="1"/>
  <c r="D10" i="6"/>
  <c r="D11" i="6"/>
  <c r="D12" i="6"/>
  <c r="D14" i="7" s="1"/>
  <c r="D13" i="6"/>
  <c r="D14" i="6"/>
  <c r="D29" i="6"/>
  <c r="E13" i="3"/>
  <c r="F13" i="3"/>
  <c r="D13" i="3"/>
  <c r="E12" i="3"/>
  <c r="F12" i="3"/>
  <c r="D12" i="3"/>
  <c r="E11" i="3"/>
  <c r="F11" i="3"/>
  <c r="D11" i="3"/>
  <c r="E10" i="3"/>
  <c r="F10" i="3"/>
  <c r="F17" i="3" s="1"/>
  <c r="E7" i="5"/>
  <c r="E9" i="5"/>
  <c r="E10" i="5"/>
  <c r="E13" i="5"/>
  <c r="E16" i="5"/>
  <c r="E22" i="5"/>
  <c r="E29" i="5"/>
  <c r="F9" i="4"/>
  <c r="E7" i="4"/>
  <c r="E9" i="4"/>
  <c r="E10" i="4"/>
  <c r="E17" i="4"/>
  <c r="E24" i="4"/>
  <c r="E15" i="3"/>
  <c r="E19" i="7"/>
  <c r="E21" i="7" s="1"/>
  <c r="E29" i="6"/>
  <c r="F29" i="6" s="1"/>
  <c r="E14" i="6"/>
  <c r="E13" i="6"/>
  <c r="F13" i="6" s="1"/>
  <c r="E12" i="6"/>
  <c r="E14" i="7" s="1"/>
  <c r="E16" i="7" s="1"/>
  <c r="E11" i="6"/>
  <c r="F11" i="6" s="1"/>
  <c r="E10" i="6"/>
  <c r="F10" i="6" s="1"/>
  <c r="E9" i="6"/>
  <c r="E13" i="7" s="1"/>
  <c r="F13" i="7" s="1"/>
  <c r="E8" i="6"/>
  <c r="E12" i="7" s="1"/>
  <c r="E7" i="6"/>
  <c r="E11" i="7" s="1"/>
  <c r="E5" i="6"/>
  <c r="E27" i="6" s="1"/>
  <c r="E6" i="6"/>
  <c r="F6" i="6" s="1"/>
  <c r="F22" i="5"/>
  <c r="D22" i="5"/>
  <c r="F29" i="5"/>
  <c r="D29" i="5"/>
  <c r="F16" i="5"/>
  <c r="D16" i="5"/>
  <c r="D18" i="5" s="1"/>
  <c r="F13" i="5"/>
  <c r="D13" i="5"/>
  <c r="F10" i="5"/>
  <c r="D10" i="5"/>
  <c r="F9" i="5"/>
  <c r="D9" i="5"/>
  <c r="F7" i="5"/>
  <c r="D7" i="5"/>
  <c r="D10" i="3"/>
  <c r="F24" i="4"/>
  <c r="D24" i="4"/>
  <c r="F17" i="4"/>
  <c r="D17" i="4"/>
  <c r="F10" i="4"/>
  <c r="D10" i="4"/>
  <c r="D9" i="4"/>
  <c r="D12" i="4" s="1"/>
  <c r="F7" i="4"/>
  <c r="D7" i="4"/>
  <c r="F15" i="3"/>
  <c r="D15" i="3"/>
  <c r="E14" i="2"/>
  <c r="E12" i="2"/>
  <c r="E10" i="2"/>
  <c r="E8" i="2"/>
  <c r="B14" i="2"/>
  <c r="B12" i="2"/>
  <c r="B10" i="2"/>
  <c r="G10" i="2" s="1"/>
  <c r="B8" i="2"/>
  <c r="I28" i="1"/>
  <c r="K28" i="1" s="1"/>
  <c r="E30" i="1"/>
  <c r="E28" i="1"/>
  <c r="E26" i="1"/>
  <c r="G26" i="1" s="1"/>
  <c r="E25" i="1"/>
  <c r="E24" i="1"/>
  <c r="E23" i="1"/>
  <c r="E16" i="1"/>
  <c r="E14" i="1"/>
  <c r="G14" i="1" s="1"/>
  <c r="E13" i="1"/>
  <c r="E12" i="1"/>
  <c r="E11" i="1"/>
  <c r="E10" i="1"/>
  <c r="E20" i="7" l="1"/>
  <c r="F12" i="6"/>
  <c r="D31" i="6"/>
  <c r="E22" i="7"/>
  <c r="F12" i="7"/>
  <c r="E15" i="7"/>
  <c r="F9" i="6"/>
  <c r="F8" i="6"/>
  <c r="F14" i="7"/>
  <c r="E18" i="6"/>
  <c r="F7" i="6"/>
  <c r="F5" i="6"/>
  <c r="F14" i="6"/>
  <c r="D15" i="4"/>
  <c r="D20" i="4"/>
  <c r="D22" i="4" s="1"/>
  <c r="G12" i="2"/>
  <c r="H10" i="2"/>
  <c r="G14" i="2"/>
  <c r="F10" i="7"/>
  <c r="F8" i="7"/>
  <c r="E18" i="7"/>
  <c r="F30" i="6"/>
  <c r="D20" i="7"/>
  <c r="D22" i="7" s="1"/>
  <c r="F22" i="7" s="1"/>
  <c r="D23" i="6"/>
  <c r="D24" i="6" s="1"/>
  <c r="E28" i="5"/>
  <c r="D24" i="5"/>
  <c r="D12" i="5"/>
  <c r="D20" i="5" s="1"/>
  <c r="F16" i="2"/>
  <c r="H23" i="1"/>
  <c r="H24" i="1"/>
  <c r="H26" i="1"/>
  <c r="H25" i="1"/>
  <c r="I24" i="1"/>
  <c r="H11" i="1"/>
  <c r="H12" i="1"/>
  <c r="I16" i="1"/>
  <c r="H14" i="1"/>
  <c r="J14" i="1" s="1"/>
  <c r="I11" i="1"/>
  <c r="K11" i="1" s="1"/>
  <c r="I12" i="1"/>
  <c r="L12" i="1" s="1"/>
  <c r="I13" i="1"/>
  <c r="L13" i="1" s="1"/>
  <c r="D15" i="6"/>
  <c r="D16" i="6"/>
  <c r="D25" i="6"/>
  <c r="D26" i="6" s="1"/>
  <c r="D21" i="6"/>
  <c r="D22" i="6" s="1"/>
  <c r="D17" i="6"/>
  <c r="J26" i="1"/>
  <c r="I26" i="1"/>
  <c r="D17" i="3"/>
  <c r="G28" i="1"/>
  <c r="J28" i="1" s="1"/>
  <c r="G24" i="1"/>
  <c r="F19" i="3"/>
  <c r="E17" i="3"/>
  <c r="I30" i="1"/>
  <c r="L28" i="1" s="1"/>
  <c r="F18" i="5"/>
  <c r="E19" i="3"/>
  <c r="E16" i="2"/>
  <c r="G25" i="1"/>
  <c r="K26" i="1"/>
  <c r="F28" i="5"/>
  <c r="K24" i="1"/>
  <c r="L24" i="1"/>
  <c r="E18" i="5"/>
  <c r="I25" i="1"/>
  <c r="I23" i="1"/>
  <c r="K23" i="1" s="1"/>
  <c r="G23" i="1"/>
  <c r="J23" i="1" s="1"/>
  <c r="F26" i="5"/>
  <c r="D28" i="5"/>
  <c r="D26" i="5"/>
  <c r="E12" i="4"/>
  <c r="E15" i="4" s="1"/>
  <c r="H13" i="1"/>
  <c r="C16" i="2"/>
  <c r="L14" i="1"/>
  <c r="D19" i="6"/>
  <c r="D20" i="6" s="1"/>
  <c r="H14" i="2"/>
  <c r="F12" i="4"/>
  <c r="E12" i="5"/>
  <c r="E20" i="5" s="1"/>
  <c r="F24" i="5"/>
  <c r="E24" i="5"/>
  <c r="B16" i="2"/>
  <c r="G16" i="2" s="1"/>
  <c r="D15" i="5"/>
  <c r="D19" i="5" s="1"/>
  <c r="G11" i="1"/>
  <c r="K14" i="1"/>
  <c r="K12" i="1"/>
  <c r="G13" i="1"/>
  <c r="D11" i="7"/>
  <c r="G12" i="1"/>
  <c r="J12" i="1" s="1"/>
  <c r="G8" i="2"/>
  <c r="G10" i="1"/>
  <c r="D18" i="6"/>
  <c r="D17" i="7"/>
  <c r="D16" i="7"/>
  <c r="F16" i="7" s="1"/>
  <c r="D18" i="7"/>
  <c r="D21" i="7"/>
  <c r="F21" i="7" s="1"/>
  <c r="E17" i="7"/>
  <c r="D27" i="6"/>
  <c r="D28" i="6" s="1"/>
  <c r="E28" i="6"/>
  <c r="E23" i="6"/>
  <c r="E32" i="6"/>
  <c r="E16" i="6"/>
  <c r="E17" i="6"/>
  <c r="F17" i="6" s="1"/>
  <c r="E21" i="6"/>
  <c r="E25" i="6"/>
  <c r="E15" i="6"/>
  <c r="E19" i="6"/>
  <c r="F18" i="3"/>
  <c r="E18" i="3"/>
  <c r="E15" i="5"/>
  <c r="E19" i="5" s="1"/>
  <c r="E26" i="5"/>
  <c r="F15" i="5"/>
  <c r="F19" i="5" s="1"/>
  <c r="F12" i="5"/>
  <c r="D26" i="4"/>
  <c r="D28" i="4" s="1"/>
  <c r="D18" i="3"/>
  <c r="D19" i="3"/>
  <c r="F18" i="6" l="1"/>
  <c r="F27" i="6"/>
  <c r="F28" i="6"/>
  <c r="F18" i="7"/>
  <c r="F23" i="6"/>
  <c r="E24" i="6"/>
  <c r="F24" i="6" s="1"/>
  <c r="E26" i="6"/>
  <c r="F26" i="6" s="1"/>
  <c r="F25" i="6"/>
  <c r="F19" i="6"/>
  <c r="F15" i="6"/>
  <c r="E22" i="6"/>
  <c r="F22" i="6" s="1"/>
  <c r="F21" i="6"/>
  <c r="D15" i="7"/>
  <c r="F15" i="7" s="1"/>
  <c r="F11" i="7"/>
  <c r="F20" i="7"/>
  <c r="D33" i="6"/>
  <c r="F16" i="6"/>
  <c r="F15" i="4"/>
  <c r="E20" i="4"/>
  <c r="F17" i="7"/>
  <c r="F31" i="6"/>
  <c r="D30" i="5"/>
  <c r="H16" i="2"/>
  <c r="J24" i="1"/>
  <c r="J25" i="1"/>
  <c r="L10" i="1"/>
  <c r="K13" i="1"/>
  <c r="J13" i="1"/>
  <c r="L11" i="1"/>
  <c r="L26" i="1"/>
  <c r="F20" i="4"/>
  <c r="F26" i="4" s="1"/>
  <c r="F28" i="4" s="1"/>
  <c r="L23" i="1"/>
  <c r="K30" i="1"/>
  <c r="L25" i="1"/>
  <c r="K25" i="1"/>
  <c r="E30" i="5"/>
  <c r="D32" i="6"/>
  <c r="F32" i="6" s="1"/>
  <c r="J11" i="1"/>
  <c r="J10" i="1"/>
  <c r="E20" i="6"/>
  <c r="F20" i="6" s="1"/>
  <c r="F20" i="5"/>
  <c r="F30" i="5"/>
  <c r="E26" i="4"/>
  <c r="E28" i="4" s="1"/>
  <c r="E22" i="4"/>
  <c r="E33" i="6" l="1"/>
  <c r="E34" i="6" s="1"/>
  <c r="F22" i="4"/>
  <c r="F33" i="6"/>
  <c r="D34" i="6" l="1"/>
  <c r="F34" i="6" s="1"/>
</calcChain>
</file>

<file path=xl/sharedStrings.xml><?xml version="1.0" encoding="utf-8"?>
<sst xmlns="http://schemas.openxmlformats.org/spreadsheetml/2006/main" count="458" uniqueCount="277">
  <si>
    <t/>
  </si>
  <si>
    <t xml:space="preserve"> </t>
  </si>
  <si>
    <t>Абсолютные величины</t>
  </si>
  <si>
    <t xml:space="preserve">  Удельные веса</t>
  </si>
  <si>
    <t>Изменения</t>
  </si>
  <si>
    <t>АКТИВ</t>
  </si>
  <si>
    <t>на</t>
  </si>
  <si>
    <t>в абсолют-</t>
  </si>
  <si>
    <t>в удель-</t>
  </si>
  <si>
    <t>в % к вели-</t>
  </si>
  <si>
    <t>в % к измен.</t>
  </si>
  <si>
    <t>начало</t>
  </si>
  <si>
    <t>конец</t>
  </si>
  <si>
    <t xml:space="preserve">   ных</t>
  </si>
  <si>
    <t xml:space="preserve">  ных</t>
  </si>
  <si>
    <t>чинам на на</t>
  </si>
  <si>
    <t>итога балан-</t>
  </si>
  <si>
    <t>периода</t>
  </si>
  <si>
    <t>величиных</t>
  </si>
  <si>
    <t xml:space="preserve"> весах</t>
  </si>
  <si>
    <t>начало года</t>
  </si>
  <si>
    <t xml:space="preserve">  са-нетто</t>
  </si>
  <si>
    <t>БАЛАНС ......................</t>
  </si>
  <si>
    <t>ПАССИВ</t>
  </si>
  <si>
    <t xml:space="preserve">    и займы.............................</t>
  </si>
  <si>
    <t>БАЛАНС</t>
  </si>
  <si>
    <t>1. Иммобилизационные активы</t>
  </si>
  <si>
    <t>2. Оборотные активы</t>
  </si>
  <si>
    <t>2.1. Запасы и затраты</t>
  </si>
  <si>
    <t>2.2. Дебиторская задолженность</t>
  </si>
  <si>
    <t>1. Собственный капитал</t>
  </si>
  <si>
    <t>2. Заемный капитал</t>
  </si>
  <si>
    <t>2.2. Краткосрочные кредиты</t>
  </si>
  <si>
    <t>2.3. Кредиторская задолженность</t>
  </si>
  <si>
    <t>Приложение № 1</t>
  </si>
  <si>
    <t>Аналитический агрегированный баланс-нетто</t>
  </si>
  <si>
    <t>2.1.Долгосрочные обязательства</t>
  </si>
  <si>
    <t>2.3. Денежные средства и КФВ</t>
  </si>
  <si>
    <t>1210+1220+1260</t>
  </si>
  <si>
    <t>1240+1250</t>
  </si>
  <si>
    <t>1300+1530</t>
  </si>
  <si>
    <t>1400+1500-1530</t>
  </si>
  <si>
    <t>1500-1520</t>
  </si>
  <si>
    <t>Платежный излишек или недостаток</t>
  </si>
  <si>
    <t>на начало периода</t>
  </si>
  <si>
    <t>на конец периода</t>
  </si>
  <si>
    <t>АНАЛИЗ ПЛАТЕЖЕСПОСОБНОСТИ</t>
  </si>
  <si>
    <t>Формула</t>
  </si>
  <si>
    <t>Нормативные</t>
  </si>
  <si>
    <t>ПОКАЗАТЕЛИ</t>
  </si>
  <si>
    <t>расчета</t>
  </si>
  <si>
    <t>значения</t>
  </si>
  <si>
    <t>сумма</t>
  </si>
  <si>
    <t>руб.</t>
  </si>
  <si>
    <t>Оборотные средства, в том числе</t>
  </si>
  <si>
    <t>Запасы</t>
  </si>
  <si>
    <t>Дебиторская задолженность</t>
  </si>
  <si>
    <t>Денежные средства и КФВ</t>
  </si>
  <si>
    <t>Краткосрочные обязательства</t>
  </si>
  <si>
    <t>1500-1530</t>
  </si>
  <si>
    <t>Общий коэффициент покрытия (к-т текущей ликвидности)</t>
  </si>
  <si>
    <t>от 1 до 3</t>
  </si>
  <si>
    <t>Коэффициент быстрой ликвидности</t>
  </si>
  <si>
    <t>0,7-1</t>
  </si>
  <si>
    <t>Коээфициент абсолютной ликвидности</t>
  </si>
  <si>
    <t>0,2-0,5</t>
  </si>
  <si>
    <t xml:space="preserve">Общая величина запасов </t>
  </si>
  <si>
    <t>1210+1220</t>
  </si>
  <si>
    <t>Источники собственных средств</t>
  </si>
  <si>
    <t>Внеоборотные активы</t>
  </si>
  <si>
    <t>Наличие собственных оборотных</t>
  </si>
  <si>
    <t xml:space="preserve">   средств..........................................................</t>
  </si>
  <si>
    <t>(стр. 2)-(стр. 3)</t>
  </si>
  <si>
    <t>Обеспеченность запасов</t>
  </si>
  <si>
    <t xml:space="preserve">   собственными оборотными</t>
  </si>
  <si>
    <t xml:space="preserve">  средства  </t>
  </si>
  <si>
    <t>Долгосрочные и среднесрочные кре-</t>
  </si>
  <si>
    <t xml:space="preserve">   диты и заемные средства...........................</t>
  </si>
  <si>
    <t>Наличие собственых и дролгосрочных</t>
  </si>
  <si>
    <t xml:space="preserve">  заемных источников формирования</t>
  </si>
  <si>
    <t xml:space="preserve"> запасов </t>
  </si>
  <si>
    <t>Обеспеченность запасов собственными</t>
  </si>
  <si>
    <t xml:space="preserve">  и долгосрочными заемными источниками</t>
  </si>
  <si>
    <t>Краткосрочные кредиты и заемные</t>
  </si>
  <si>
    <t xml:space="preserve">   средства.......................................................</t>
  </si>
  <si>
    <t>Общая величина основных источников</t>
  </si>
  <si>
    <t xml:space="preserve">   формирования запасов </t>
  </si>
  <si>
    <t>(стр. 7) + (стр. 9)</t>
  </si>
  <si>
    <t xml:space="preserve">   общими источниками</t>
  </si>
  <si>
    <t xml:space="preserve">  формирования................................................</t>
  </si>
  <si>
    <t>Тип финансвой устойчивости</t>
  </si>
  <si>
    <t>S (0,0,0)</t>
  </si>
  <si>
    <t>Показатели</t>
  </si>
  <si>
    <t>Анализ финансовой устойчивости по абсолютным показателям</t>
  </si>
  <si>
    <t>Валюта баланса</t>
  </si>
  <si>
    <t>Коэффициент концентрации</t>
  </si>
  <si>
    <t xml:space="preserve">   собственного капитала (к-т автономии)</t>
  </si>
  <si>
    <t>(стр. 2)/(стр.5)</t>
  </si>
  <si>
    <t>Заемный (привлеченный) капитал</t>
  </si>
  <si>
    <t xml:space="preserve">   заемного (привлеченного) капитала</t>
  </si>
  <si>
    <t>(стр. 7)/(стр. 5)</t>
  </si>
  <si>
    <t>Коэффициент финансовой зависимости</t>
  </si>
  <si>
    <t>Коэффициент маневренности собственного капитала</t>
  </si>
  <si>
    <t>(стр. 4)/(стр. 2)</t>
  </si>
  <si>
    <t>Коэффициент структуры долгосрочных</t>
  </si>
  <si>
    <t xml:space="preserve">   вложений</t>
  </si>
  <si>
    <t>(стр. 11)/(стр. 3)</t>
  </si>
  <si>
    <t>Коэффициент долгосрочного</t>
  </si>
  <si>
    <t xml:space="preserve">  привлечения заемных средств...................</t>
  </si>
  <si>
    <t>(стр. 11)/(стр. 11 + 2)</t>
  </si>
  <si>
    <t>Коэффициент соотношения заемных</t>
  </si>
  <si>
    <t xml:space="preserve">  и собственных средств...............................</t>
  </si>
  <si>
    <t>Оборотные активы</t>
  </si>
  <si>
    <t>Коэффициент обеспеченности собственными средствами</t>
  </si>
  <si>
    <t>(стр. 4)/(стр. 15)</t>
  </si>
  <si>
    <t>Расчет показателей оборачиваемости</t>
  </si>
  <si>
    <t>тыс.руб.</t>
  </si>
  <si>
    <t>Наименование показателя</t>
  </si>
  <si>
    <t>Формула расчета</t>
  </si>
  <si>
    <t>изменение</t>
  </si>
  <si>
    <t>Выручка от реализации</t>
  </si>
  <si>
    <t xml:space="preserve">Чистая прибыль    </t>
  </si>
  <si>
    <t>Средняя стоимость имущества</t>
  </si>
  <si>
    <t>(сумма активов на начало года+сумма активов на конец года)/2</t>
  </si>
  <si>
    <t>Среднегодовая стоимость внеоборотных активов</t>
  </si>
  <si>
    <t>(сумма внеоборотных активов на начало года+сумма внеоборотных активов на конец года)/2</t>
  </si>
  <si>
    <t>Среднегодовая стоимость оборотных активов</t>
  </si>
  <si>
    <t>(сумма оборотных активов на начало года+сумма оборотных активов на конец года)/2</t>
  </si>
  <si>
    <t>Среднегодовая дебиторская задолженность</t>
  </si>
  <si>
    <t>(сумма дебит. задолженности на начало года + сумма дебит. задолженности на конец года)/2</t>
  </si>
  <si>
    <t>Средняя величина свободных денежных средств</t>
  </si>
  <si>
    <t>(сумма д.средв на начало года+ сумма ден.средств на конец года)/2</t>
  </si>
  <si>
    <t>Средняя величина собственного капитала</t>
  </si>
  <si>
    <t>(величина соб.капитал на начало года+величина соб.капитала на конец года)/2</t>
  </si>
  <si>
    <t>(сумма кредит. задолженности на начало года + сумма кредит. задолженности на конец года)/2</t>
  </si>
  <si>
    <t>Среднегодовая стоимость основных средств</t>
  </si>
  <si>
    <t>(стоимость основных средств на начало года+стоимость основных средств на конец года)/2</t>
  </si>
  <si>
    <t>Коэффициент оборачиваемости всех активов (общая фондоотдача)</t>
  </si>
  <si>
    <t>(1)/(3)</t>
  </si>
  <si>
    <t>Коэффициент оборачиваемости собственного капитала</t>
  </si>
  <si>
    <t>(1)/(8)</t>
  </si>
  <si>
    <t xml:space="preserve">Коэффициент оборачиваемости внеоборотных (иммобилизованных) активов </t>
  </si>
  <si>
    <t>(1)/(4)</t>
  </si>
  <si>
    <t>Коэффициент оборачиваемости основных средств (фондоотдача)</t>
  </si>
  <si>
    <t>(1)/(10)</t>
  </si>
  <si>
    <t>Коэффициент оборачиваемости оборотных активов</t>
  </si>
  <si>
    <t>(1)/(5)</t>
  </si>
  <si>
    <t>Длительность одного оборота в днях</t>
  </si>
  <si>
    <t>360/Коэффициент оборачиваемости оборотных активов</t>
  </si>
  <si>
    <t>Коэффициент оборачиваемости дебиторской задолженности</t>
  </si>
  <si>
    <t>(1)/(6)</t>
  </si>
  <si>
    <t>360/Коэффициент оборачиваемости дебиторской задолженности</t>
  </si>
  <si>
    <t>Коэффициент оборачиваемости кредиторской задолженности</t>
  </si>
  <si>
    <t>(1)/(9)</t>
  </si>
  <si>
    <t>360/Коэффициент оборачиваемости кредиторской задолженности</t>
  </si>
  <si>
    <t>Коэффициент оборачиваемости свободных денежных средств</t>
  </si>
  <si>
    <t>(1)/(7)</t>
  </si>
  <si>
    <t>360/Коэффициент оборачиваемости свободных денежных средств</t>
  </si>
  <si>
    <t>Средняя величина запасов</t>
  </si>
  <si>
    <t>(сумма запасов на начало года+сумма запасов на конец года)/2</t>
  </si>
  <si>
    <t>Себестоимость</t>
  </si>
  <si>
    <t>2120+2210+2220</t>
  </si>
  <si>
    <t>Коэффициент оборачиваемости запасов</t>
  </si>
  <si>
    <t>(24)/(23)</t>
  </si>
  <si>
    <t>360/Коэффициент оборачиваемости запасов</t>
  </si>
  <si>
    <t>Производственный (операционный) цикл</t>
  </si>
  <si>
    <t>(17) + (26)</t>
  </si>
  <si>
    <t>Финансовый цикл</t>
  </si>
  <si>
    <t>(27) - (19)</t>
  </si>
  <si>
    <t>Расчет показателей рентабельности</t>
  </si>
  <si>
    <t>Выручка от продаж</t>
  </si>
  <si>
    <t>Прибыль до налогообложения</t>
  </si>
  <si>
    <t xml:space="preserve">Коэффициент рентабельности всех активов </t>
  </si>
  <si>
    <t>(стр. 2)/(стр. 4)</t>
  </si>
  <si>
    <t>Коэффициент рентабельности собственного капитала</t>
  </si>
  <si>
    <t>(стр. 3)/(стр. 7)</t>
  </si>
  <si>
    <t xml:space="preserve">Коэффициент рентабельности внеоборотных (иммобилизованных) активов </t>
  </si>
  <si>
    <t>(стр. 3)/(стр. 5)</t>
  </si>
  <si>
    <t>Коэффициент рентабельности оборотных активов</t>
  </si>
  <si>
    <t>(стр. 3)/(стр. 6)</t>
  </si>
  <si>
    <t>Прибыль от продаж</t>
  </si>
  <si>
    <t xml:space="preserve">Коэффициент рентабельности продаж </t>
  </si>
  <si>
    <t>(стр. 12)/(стр. 1)</t>
  </si>
  <si>
    <t>Рентабельность основной деятельности</t>
  </si>
  <si>
    <t>(стр. 12)/(стр. 13)</t>
  </si>
  <si>
    <t>(стр. 4) -(стр. 1)</t>
  </si>
  <si>
    <t>(стр. 4)+(стр. 6)</t>
  </si>
  <si>
    <t xml:space="preserve"> (стр. 7) -(стр. 1)</t>
  </si>
  <si>
    <t xml:space="preserve"> (стр. 10) -(стр. 1)</t>
  </si>
  <si>
    <t>1 - (стр. 6)</t>
  </si>
  <si>
    <t>(стр. 7)/(стр. 2)</t>
  </si>
  <si>
    <t>ПАО МегаФон
Сводный отчет по данным неконсолидированной бухгалтерской отчетности, тыс. рублей</t>
  </si>
  <si>
    <t>Код строки</t>
  </si>
  <si>
    <t xml:space="preserve">2017г. </t>
  </si>
  <si>
    <t xml:space="preserve">2018г. </t>
  </si>
  <si>
    <t xml:space="preserve">2019г. </t>
  </si>
  <si>
    <t>БУХГАЛТЕРСКИЙ БАЛАНС</t>
  </si>
  <si>
    <t>I. ВНЕОБОРОТНЫЕ АКТИВЫ</t>
  </si>
  <si>
    <t>Нематериальные активы</t>
  </si>
  <si>
    <t>Результаты исследований и разработок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</si>
  <si>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</si>
  <si>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</si>
  <si>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</si>
  <si>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</si>
  <si>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</si>
  <si>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</si>
  <si>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</si>
  <si>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Налог на добавленную стоимость по приобретенным ценностям</t>
  </si>
  <si>
    <t>Денежные средства и денежные эквиваленты</t>
  </si>
  <si>
    <t>Прочие оборотные активы</t>
  </si>
  <si>
    <t>Итого по разделу II</t>
  </si>
  <si>
    <t xml:space="preserve">ПАССИВ </t>
  </si>
  <si>
    <t>III. КАПИТАЛ И РЕЗЕРВЫ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</si>
  <si>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</si>
  <si>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</si>
  <si>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</si>
  <si>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</si>
  <si>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</si>
  <si>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</si>
  <si>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</si>
  <si>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</si>
  <si>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</si>
  <si>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</si>
  <si>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</si>
  <si>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</si>
  <si>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</t>
  </si>
  <si>
    <t>V. КРАТКОСРОЧНЫЕ ОБЯЗАТЕЛЬСТВА</t>
  </si>
  <si>
    <t>Кредиторская задолженность</t>
  </si>
  <si>
    <t>Доходы будущих периодов</t>
  </si>
  <si>
    <t>Итого по разделу V</t>
  </si>
  <si>
    <t>СПРАВКА О НАЛИЧИИ ЦЕННОСТЕЙ, УЧИТЫВАЕМЫХ НА ЗАБАЛАНСОВЫХ СЧЕТАХ</t>
  </si>
  <si>
    <t>ОТЧЕТ О ПРИБЫЛЯХ И УБЫТКАХ (ФОРМА №2)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</si>
  <si>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</si>
  <si>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</si>
  <si>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</si>
  <si>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</si>
  <si>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</si>
  <si>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</si>
  <si>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</si>
  <si>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</si>
  <si>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</si>
  <si>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</si>
  <si>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</si>
  <si>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</si>
  <si>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</si>
  <si>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в т. 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</si>
  <si>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</si>
  <si>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</si>
  <si>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</si>
  <si>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Перераспределение налога на прибыль внутри консолидированной группы налогоплательщиков</t>
  </si>
  <si>
    <t>Чистая прибыль (убыток)</t>
  </si>
  <si>
    <t>СПРАВОЧНО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</si>
  <si>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</si>
  <si>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</si>
  <si>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t>Совокупный финансовый результат периода</t>
  </si>
  <si>
    <t>Базовая прибыль (убыток) на акцию</t>
  </si>
  <si>
    <t>Разводненная прибыль (убыток) на акцию</t>
  </si>
  <si>
    <t>Чистые активы</t>
  </si>
  <si>
    <t>1. Наиболее ликвидные активы
1240+1250</t>
  </si>
  <si>
    <t>2. Быстро реализуемые активы
1230</t>
  </si>
  <si>
    <t>3. Медленно реализуемые активы
1210+1220+1260</t>
  </si>
  <si>
    <t>1. Наиболее срочные обязательства
1520</t>
  </si>
  <si>
    <t>2. Краткосрочные обязательства
1500-1530-1520</t>
  </si>
  <si>
    <t>3. Долгосрочные и среднесрочные пассивы
1400</t>
  </si>
  <si>
    <t>4. Постоянные пассивы
1300+1530</t>
  </si>
  <si>
    <t>4. Трудно реализуемые активы
1100</t>
  </si>
  <si>
    <t>год 2018</t>
  </si>
  <si>
    <t>год 2019</t>
  </si>
  <si>
    <t>ПАО МТС
Сводный отчет по данным неконсолидированной бухгалтерской отчетности, тыс. рублей</t>
  </si>
  <si>
    <t xml:space="preserve">                                   предприятия "ПАО МТС"  2017- 2019г.</t>
  </si>
  <si>
    <t>Баланс ликвидности предприятия ПАО МТС за 2017-2019 годы</t>
  </si>
  <si>
    <t>ПРЕДПРИЯТИЯ " ПАО МТС" за 2017-2019 гг.</t>
  </si>
  <si>
    <t>предприятия " ПАО МТС" за 2017-2019 гг.</t>
  </si>
  <si>
    <t>S(0,0,1)</t>
  </si>
  <si>
    <t>S(0,0,0)</t>
  </si>
  <si>
    <t>Среднегодовая кредиторская задолженность</t>
  </si>
  <si>
    <t>Анализ финансовой устойчивости по относительным показателям 
       предприятия  " ПАО МТС" за 2017-2019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</si>
</sst>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.00_);[Red]\(#,##0.00\)"/>
    <numFmt numFmtId="165" formatCode="_-* #,##0.00\ _₽_-;\-* #,##0.00\ _₽_-;_-* &quot;-&quot;??\ _₽_-;_-@_-"/>
    <numFmt numFmtId="166" formatCode="_-* #,##0_-;\-* #,##0_-;_-* &quot;-&quot;??_-;_-@_-"/>
    <numFmt numFmtId="167" formatCode="0.0%"/>
    <numFmt numFmtId="168" formatCode="0.000"/>
    <numFmt numFmtId="169" formatCode="_-* #,##0.000_-;\-* #,##0.000_-;_-* &quot;-&quot;??_-;_-@_-"/>
  </numFmts>
  <fonts count="30" x14ac:knownFonts="1">
    <font>
      <sz val="8"/>
      <color indexed="8"/>
      <name val="Ms Sans Serif"/>
      <charset val="204"/>
    </font>
    <font>
      <b/>
      <sz val="10"/>
      <color indexed="8"/>
      <name val="MS Sans Serif"/>
      <charset val="204"/>
    </font>
    <font>
      <sz val="10"/>
      <color indexed="8"/>
      <name val="Times New Roman Cyr"/>
      <charset val="204"/>
    </font>
    <font>
      <b/>
      <sz val="10"/>
      <color indexed="8"/>
      <name val="Times New Roman Cyr"/>
      <charset val="204"/>
    </font>
    <font>
      <sz val="8"/>
      <color indexed="8"/>
      <name val="MS Sans Serif"/>
      <family val="2"/>
      <charset val="204"/>
    </font>
    <font>
      <b/>
      <sz val="13.5"/>
      <color indexed="8"/>
      <name val="Ms Sans Serif"/>
      <family val="2"/>
      <charset val="204"/>
    </font>
    <font>
      <b/>
      <sz val="10"/>
      <color indexed="8"/>
      <name val="MS Sans Serif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 Cyr"/>
      <charset val="204"/>
    </font>
    <font>
      <b/>
      <sz val="11"/>
      <color indexed="8"/>
      <name val="Times New Roman Cyr"/>
      <charset val="204"/>
    </font>
    <font>
      <b/>
      <sz val="8"/>
      <color indexed="8"/>
      <name val="MS Sans Serif"/>
      <family val="2"/>
      <charset val="204"/>
    </font>
    <font>
      <sz val="11"/>
      <color indexed="8"/>
      <name val="Times New Roman Cyr"/>
      <charset val="204"/>
    </font>
    <font>
      <sz val="11"/>
      <color indexed="8"/>
      <name val="MS Sans Serif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 Cyr"/>
      <charset val="204"/>
    </font>
    <font>
      <sz val="12"/>
      <color indexed="8"/>
      <name val="MS Sans Serif"/>
      <family val="2"/>
      <charset val="204"/>
    </font>
    <font>
      <b/>
      <sz val="12"/>
      <color indexed="8"/>
      <name val="MS Sans Serif"/>
      <family val="2"/>
      <charset val="204"/>
    </font>
    <font>
      <b/>
      <sz val="14"/>
      <name val="Arial Cyr"/>
      <family val="2"/>
      <charset val="204"/>
    </font>
    <font>
      <b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color indexed="8"/>
      <name val="Ms Sans Serif"/>
      <charset val="204"/>
    </font>
    <font>
      <sz val="11"/>
      <color rgb="FF000000"/>
      <name val="Calibri"/>
      <family val="2"/>
    </font>
    <font>
      <b/>
      <sz val="16"/>
      <color indexed="0"/>
      <name val="Calibri"/>
      <family val="2"/>
    </font>
    <font>
      <b/>
      <sz val="10"/>
      <color indexed="0"/>
      <name val="Calibri"/>
      <family val="2"/>
    </font>
    <font>
      <sz val="10"/>
      <color indexed="0"/>
      <name val="Calibri"/>
      <family val="2"/>
    </font>
    <font>
      <sz val="14"/>
      <color indexed="8"/>
      <name val="Times New Roman"/>
      <family val="1"/>
      <charset val="204"/>
    </font>
    <font>
      <sz val="14"/>
      <color indexed="8"/>
      <name val="Times New Roman Cyr"/>
      <charset val="204"/>
    </font>
    <font>
      <sz val="8"/>
      <name val="Ms Sans Serif"/>
      <charset val="204"/>
    </font>
    <font>
      <b/>
      <sz val="9"/>
      <color indexed="8"/>
      <name val="Ms Sans Serif"/>
      <charset val="204"/>
    </font>
    <font>
      <sz val="12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gray125">
        <fgColor indexed="22"/>
      </patternFill>
    </fill>
    <fill>
      <patternFill patternType="solid">
        <fgColor rgb="FFDDDDDD"/>
        <bgColor rgb="FFDDDDDD"/>
      </patternFill>
    </fill>
    <fill>
      <patternFill patternType="solid">
        <fgColor rgb="FFF0F0F0"/>
        <bgColor rgb="FFF0F0F0"/>
      </patternFill>
    </fill>
    <fill>
      <patternFill patternType="solid">
        <fgColor theme="4" tint="0.79998168889431442"/>
        <bgColor indexed="64"/>
      </patternFill>
    </fill>
    <fill>
      <patternFill patternType="gray125">
        <fgColor indexed="2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gray125">
        <fgColor indexed="22"/>
        <bgColor theme="8" tint="0.79998168889431442"/>
      </patternFill>
    </fill>
    <fill>
      <patternFill patternType="solid">
        <fgColor theme="6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0" fontId="21" fillId="0" borderId="0" applyBorder="0"/>
    <xf numFmtId="9" fontId="20" fillId="0" borderId="0" applyFont="0" applyFill="0" applyBorder="0" applyAlignment="0" applyProtection="0"/>
  </cellStyleXfs>
  <cellXfs count="265">
    <xf numFmtId="0" fontId="0" fillId="0" borderId="0" xfId="0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8" xfId="0" applyFont="1" applyBorder="1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3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5" xfId="0" applyFont="1" applyFill="1" applyBorder="1" applyAlignment="1">
      <alignment horizontal="right"/>
    </xf>
    <xf numFmtId="0" fontId="1" fillId="0" borderId="0" xfId="0" applyFont="1" applyAlignment="1" applyProtection="1">
      <alignment horizontal="centerContinuous"/>
    </xf>
    <xf numFmtId="0" fontId="3" fillId="0" borderId="3" xfId="0" applyFont="1" applyBorder="1" applyAlignment="1" applyProtection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2" fillId="0" borderId="14" xfId="0" applyFont="1" applyBorder="1"/>
    <xf numFmtId="0" fontId="0" fillId="0" borderId="14" xfId="0" applyBorder="1"/>
    <xf numFmtId="0" fontId="2" fillId="0" borderId="16" xfId="0" applyFont="1" applyBorder="1" applyAlignment="1">
      <alignment horizontal="centerContinuous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4" fillId="0" borderId="0" xfId="0" applyFont="1" applyAlignment="1">
      <alignment horizontal="right" textRotation="180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0" borderId="0" xfId="0" applyFont="1" applyAlignment="1" applyProtection="1">
      <alignment horizontal="centerContinuous"/>
    </xf>
    <xf numFmtId="0" fontId="10" fillId="0" borderId="35" xfId="0" applyFont="1" applyBorder="1" applyAlignment="1" applyProtection="1">
      <alignment horizontal="center"/>
    </xf>
    <xf numFmtId="0" fontId="0" fillId="0" borderId="20" xfId="0" applyFont="1" applyBorder="1" applyAlignment="1" applyProtection="1">
      <alignment horizontal="centerContinuous"/>
    </xf>
    <xf numFmtId="0" fontId="0" fillId="0" borderId="27" xfId="0" applyFont="1" applyBorder="1" applyAlignment="1" applyProtection="1">
      <alignment horizontal="centerContinuous"/>
    </xf>
    <xf numFmtId="0" fontId="0" fillId="0" borderId="26" xfId="0" applyFont="1" applyBorder="1" applyAlignment="1" applyProtection="1">
      <alignment horizontal="centerContinuous"/>
    </xf>
    <xf numFmtId="0" fontId="11" fillId="3" borderId="48" xfId="0" applyFont="1" applyFill="1" applyBorder="1"/>
    <xf numFmtId="0" fontId="11" fillId="3" borderId="51" xfId="0" applyFont="1" applyFill="1" applyBorder="1"/>
    <xf numFmtId="0" fontId="14" fillId="0" borderId="42" xfId="0" applyFont="1" applyBorder="1"/>
    <xf numFmtId="0" fontId="15" fillId="0" borderId="0" xfId="0" applyFont="1"/>
    <xf numFmtId="0" fontId="15" fillId="0" borderId="39" xfId="0" applyFont="1" applyBorder="1"/>
    <xf numFmtId="0" fontId="14" fillId="0" borderId="44" xfId="0" applyFont="1" applyBorder="1"/>
    <xf numFmtId="0" fontId="14" fillId="0" borderId="42" xfId="0" applyFont="1" applyBorder="1" applyAlignment="1">
      <alignment horizontal="left"/>
    </xf>
    <xf numFmtId="0" fontId="14" fillId="0" borderId="46" xfId="0" applyFont="1" applyBorder="1"/>
    <xf numFmtId="0" fontId="14" fillId="3" borderId="46" xfId="0" applyFont="1" applyFill="1" applyBorder="1"/>
    <xf numFmtId="0" fontId="14" fillId="3" borderId="39" xfId="0" applyFont="1" applyFill="1" applyBorder="1"/>
    <xf numFmtId="0" fontId="14" fillId="3" borderId="42" xfId="0" applyFont="1" applyFill="1" applyBorder="1"/>
    <xf numFmtId="0" fontId="14" fillId="3" borderId="42" xfId="0" applyFont="1" applyFill="1" applyBorder="1" applyAlignment="1">
      <alignment horizontal="left"/>
    </xf>
    <xf numFmtId="0" fontId="14" fillId="0" borderId="39" xfId="0" applyFont="1" applyBorder="1"/>
    <xf numFmtId="0" fontId="7" fillId="0" borderId="42" xfId="0" applyFont="1" applyBorder="1"/>
    <xf numFmtId="0" fontId="14" fillId="0" borderId="27" xfId="0" applyFont="1" applyBorder="1"/>
    <xf numFmtId="0" fontId="7" fillId="0" borderId="32" xfId="0" applyFont="1" applyBorder="1"/>
    <xf numFmtId="0" fontId="16" fillId="0" borderId="21" xfId="0" applyFont="1" applyBorder="1" applyAlignment="1" applyProtection="1">
      <alignment horizontal="centerContinuous"/>
    </xf>
    <xf numFmtId="0" fontId="2" fillId="0" borderId="55" xfId="0" applyFont="1" applyBorder="1" applyAlignment="1">
      <alignment horizontal="centerContinuous"/>
    </xf>
    <xf numFmtId="0" fontId="2" fillId="0" borderId="45" xfId="0" applyFont="1" applyBorder="1" applyAlignment="1">
      <alignment horizontal="centerContinuous"/>
    </xf>
    <xf numFmtId="0" fontId="14" fillId="0" borderId="32" xfId="0" applyFont="1" applyBorder="1"/>
    <xf numFmtId="0" fontId="14" fillId="0" borderId="21" xfId="0" applyFont="1" applyBorder="1"/>
    <xf numFmtId="0" fontId="14" fillId="3" borderId="21" xfId="0" applyFont="1" applyFill="1" applyBorder="1"/>
    <xf numFmtId="0" fontId="14" fillId="3" borderId="0" xfId="0" applyFont="1" applyFill="1" applyBorder="1"/>
    <xf numFmtId="0" fontId="14" fillId="3" borderId="27" xfId="0" applyFont="1" applyFill="1" applyBorder="1"/>
    <xf numFmtId="0" fontId="14" fillId="0" borderId="0" xfId="0" applyFont="1" applyBorder="1"/>
    <xf numFmtId="0" fontId="7" fillId="0" borderId="27" xfId="0" applyFont="1" applyBorder="1"/>
    <xf numFmtId="0" fontId="14" fillId="3" borderId="56" xfId="0" applyFont="1" applyFill="1" applyBorder="1"/>
    <xf numFmtId="0" fontId="14" fillId="3" borderId="57" xfId="0" applyFont="1" applyFill="1" applyBorder="1"/>
    <xf numFmtId="0" fontId="6" fillId="0" borderId="58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15" fillId="0" borderId="8" xfId="0" applyFont="1" applyBorder="1"/>
    <xf numFmtId="0" fontId="9" fillId="0" borderId="9" xfId="0" applyFont="1" applyBorder="1" applyAlignment="1" applyProtection="1">
      <alignment horizontal="centerContinuous"/>
    </xf>
    <xf numFmtId="0" fontId="11" fillId="0" borderId="63" xfId="0" applyFont="1" applyBorder="1" applyAlignment="1" applyProtection="1">
      <alignment horizontal="centerContinuous"/>
    </xf>
    <xf numFmtId="0" fontId="11" fillId="0" borderId="36" xfId="0" applyFont="1" applyBorder="1" applyAlignment="1" applyProtection="1">
      <alignment horizontal="centerContinuous"/>
    </xf>
    <xf numFmtId="0" fontId="11" fillId="0" borderId="64" xfId="0" applyFont="1" applyBorder="1" applyAlignment="1" applyProtection="1">
      <alignment horizontal="centerContinuous"/>
    </xf>
    <xf numFmtId="0" fontId="11" fillId="0" borderId="39" xfId="0" applyFont="1" applyBorder="1" applyAlignment="1" applyProtection="1">
      <alignment horizontal="centerContinuous"/>
    </xf>
    <xf numFmtId="0" fontId="11" fillId="0" borderId="3" xfId="0" applyFont="1" applyBorder="1" applyAlignment="1">
      <alignment horizontal="centerContinuous"/>
    </xf>
    <xf numFmtId="0" fontId="11" fillId="0" borderId="51" xfId="0" applyFont="1" applyBorder="1"/>
    <xf numFmtId="0" fontId="13" fillId="0" borderId="0" xfId="0" applyFont="1"/>
    <xf numFmtId="0" fontId="12" fillId="0" borderId="14" xfId="0" applyFont="1" applyBorder="1"/>
    <xf numFmtId="0" fontId="11" fillId="0" borderId="22" xfId="0" applyFont="1" applyBorder="1"/>
    <xf numFmtId="0" fontId="11" fillId="0" borderId="33" xfId="0" applyFont="1" applyBorder="1" applyAlignment="1">
      <alignment horizontal="left"/>
    </xf>
    <xf numFmtId="0" fontId="11" fillId="0" borderId="33" xfId="0" applyFont="1" applyBorder="1"/>
    <xf numFmtId="0" fontId="11" fillId="0" borderId="51" xfId="0" applyFont="1" applyBorder="1" applyAlignment="1">
      <alignment horizontal="left"/>
    </xf>
    <xf numFmtId="0" fontId="11" fillId="3" borderId="22" xfId="0" applyFont="1" applyFill="1" applyBorder="1"/>
    <xf numFmtId="0" fontId="11" fillId="3" borderId="33" xfId="0" applyFont="1" applyFill="1" applyBorder="1"/>
    <xf numFmtId="0" fontId="11" fillId="3" borderId="33" xfId="0" applyFont="1" applyFill="1" applyBorder="1" applyAlignment="1">
      <alignment horizontal="left"/>
    </xf>
    <xf numFmtId="0" fontId="11" fillId="3" borderId="51" xfId="0" applyFont="1" applyFill="1" applyBorder="1" applyAlignment="1">
      <alignment horizontal="left"/>
    </xf>
    <xf numFmtId="0" fontId="13" fillId="0" borderId="51" xfId="0" applyFont="1" applyBorder="1" applyAlignment="1" applyProtection="1">
      <alignment horizontal="left"/>
    </xf>
    <xf numFmtId="0" fontId="11" fillId="0" borderId="31" xfId="0" applyFont="1" applyBorder="1"/>
    <xf numFmtId="0" fontId="11" fillId="0" borderId="26" xfId="0" applyFont="1" applyBorder="1"/>
    <xf numFmtId="0" fontId="11" fillId="0" borderId="20" xfId="0" applyFont="1" applyBorder="1"/>
    <xf numFmtId="0" fontId="11" fillId="3" borderId="20" xfId="0" applyFont="1" applyFill="1" applyBorder="1"/>
    <xf numFmtId="0" fontId="11" fillId="3" borderId="26" xfId="0" applyFont="1" applyFill="1" applyBorder="1"/>
    <xf numFmtId="0" fontId="11" fillId="3" borderId="31" xfId="0" applyFont="1" applyFill="1" applyBorder="1"/>
    <xf numFmtId="0" fontId="11" fillId="3" borderId="31" xfId="0" applyFont="1" applyFill="1" applyBorder="1" applyAlignment="1">
      <alignment wrapText="1"/>
    </xf>
    <xf numFmtId="0" fontId="13" fillId="0" borderId="31" xfId="0" applyFont="1" applyBorder="1"/>
    <xf numFmtId="0" fontId="13" fillId="0" borderId="31" xfId="0" applyFont="1" applyBorder="1" applyAlignment="1" applyProtection="1">
      <alignment horizontal="left" wrapText="1"/>
    </xf>
    <xf numFmtId="0" fontId="9" fillId="0" borderId="8" xfId="0" applyFont="1" applyBorder="1" applyAlignment="1" applyProtection="1">
      <alignment horizontal="centerContinuous"/>
    </xf>
    <xf numFmtId="0" fontId="19" fillId="0" borderId="54" xfId="0" applyFont="1" applyBorder="1" applyAlignment="1">
      <alignment vertical="top" wrapText="1"/>
    </xf>
    <xf numFmtId="0" fontId="19" fillId="0" borderId="54" xfId="0" applyFont="1" applyBorder="1" applyAlignment="1">
      <alignment horizontal="center" vertical="top" wrapText="1"/>
    </xf>
    <xf numFmtId="0" fontId="7" fillId="0" borderId="54" xfId="0" applyFont="1" applyBorder="1" applyAlignment="1">
      <alignment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38" xfId="0" applyFont="1" applyBorder="1" applyAlignment="1">
      <alignment horizontal="centerContinuous"/>
    </xf>
    <xf numFmtId="0" fontId="19" fillId="0" borderId="39" xfId="0" applyFont="1" applyBorder="1" applyAlignment="1">
      <alignment horizontal="centerContinuous"/>
    </xf>
    <xf numFmtId="0" fontId="8" fillId="0" borderId="3" xfId="0" applyFont="1" applyBorder="1" applyAlignment="1" applyProtection="1">
      <alignment horizontal="center"/>
    </xf>
    <xf numFmtId="0" fontId="8" fillId="0" borderId="3" xfId="0" applyFont="1" applyBorder="1" applyAlignment="1">
      <alignment horizontal="centerContinuous"/>
    </xf>
    <xf numFmtId="0" fontId="8" fillId="0" borderId="40" xfId="0" applyFont="1" applyBorder="1" applyAlignment="1">
      <alignment horizontal="centerContinuous"/>
    </xf>
    <xf numFmtId="0" fontId="8" fillId="0" borderId="41" xfId="0" applyFont="1" applyBorder="1" applyAlignment="1">
      <alignment horizontal="centerContinuous"/>
    </xf>
    <xf numFmtId="0" fontId="8" fillId="0" borderId="5" xfId="0" applyFont="1" applyBorder="1" applyAlignment="1" applyProtection="1">
      <alignment horizontal="center"/>
    </xf>
    <xf numFmtId="0" fontId="8" fillId="0" borderId="5" xfId="0" applyFont="1" applyBorder="1" applyAlignment="1">
      <alignment horizontal="centerContinuous"/>
    </xf>
    <xf numFmtId="0" fontId="14" fillId="0" borderId="9" xfId="0" applyFont="1" applyBorder="1"/>
    <xf numFmtId="0" fontId="14" fillId="0" borderId="36" xfId="0" applyFont="1" applyBorder="1" applyAlignment="1">
      <alignment horizontal="left"/>
    </xf>
    <xf numFmtId="0" fontId="14" fillId="0" borderId="1" xfId="0" applyFont="1" applyBorder="1" applyAlignment="1" applyProtection="1">
      <alignment horizontal="center"/>
    </xf>
    <xf numFmtId="0" fontId="14" fillId="0" borderId="8" xfId="0" applyFont="1" applyBorder="1"/>
    <xf numFmtId="0" fontId="14" fillId="0" borderId="39" xfId="0" applyFont="1" applyBorder="1" applyAlignment="1">
      <alignment horizontal="left"/>
    </xf>
    <xf numFmtId="0" fontId="14" fillId="0" borderId="3" xfId="0" applyFont="1" applyBorder="1" applyAlignment="1" applyProtection="1">
      <alignment horizontal="center"/>
    </xf>
    <xf numFmtId="0" fontId="14" fillId="0" borderId="11" xfId="0" applyFont="1" applyBorder="1"/>
    <xf numFmtId="0" fontId="14" fillId="0" borderId="41" xfId="0" applyFont="1" applyBorder="1"/>
    <xf numFmtId="0" fontId="14" fillId="0" borderId="5" xfId="0" applyFont="1" applyBorder="1" applyAlignment="1" applyProtection="1">
      <alignment horizontal="center"/>
    </xf>
    <xf numFmtId="0" fontId="14" fillId="0" borderId="3" xfId="0" applyFont="1" applyBorder="1"/>
    <xf numFmtId="0" fontId="15" fillId="3" borderId="11" xfId="0" applyFont="1" applyFill="1" applyBorder="1"/>
    <xf numFmtId="0" fontId="14" fillId="3" borderId="5" xfId="0" applyFont="1" applyFill="1" applyBorder="1" applyAlignment="1" applyProtection="1">
      <alignment horizontal="center"/>
    </xf>
    <xf numFmtId="0" fontId="14" fillId="3" borderId="5" xfId="0" applyFont="1" applyFill="1" applyBorder="1" applyAlignment="1">
      <alignment horizontal="right"/>
    </xf>
    <xf numFmtId="0" fontId="14" fillId="3" borderId="54" xfId="0" applyFont="1" applyFill="1" applyBorder="1" applyAlignment="1">
      <alignment wrapText="1"/>
    </xf>
    <xf numFmtId="0" fontId="14" fillId="3" borderId="54" xfId="0" applyFont="1" applyFill="1" applyBorder="1" applyAlignment="1" applyProtection="1">
      <alignment horizontal="center"/>
    </xf>
    <xf numFmtId="0" fontId="14" fillId="3" borderId="54" xfId="0" applyFont="1" applyFill="1" applyBorder="1"/>
    <xf numFmtId="0" fontId="19" fillId="0" borderId="36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21" fillId="0" borderId="0" xfId="2"/>
    <xf numFmtId="0" fontId="23" fillId="4" borderId="67" xfId="2" applyFont="1" applyFill="1" applyBorder="1" applyAlignment="1">
      <alignment horizontal="center" vertical="center" wrapText="1"/>
    </xf>
    <xf numFmtId="0" fontId="24" fillId="0" borderId="67" xfId="2" applyFont="1" applyBorder="1" applyAlignment="1">
      <alignment horizontal="left" vertical="top" wrapText="1"/>
    </xf>
    <xf numFmtId="164" fontId="24" fillId="0" borderId="67" xfId="2" applyNumberFormat="1" applyFont="1" applyBorder="1" applyAlignment="1">
      <alignment horizontal="right" vertical="top"/>
    </xf>
    <xf numFmtId="0" fontId="24" fillId="5" borderId="67" xfId="2" applyFont="1" applyFill="1" applyBorder="1" applyAlignment="1">
      <alignment horizontal="left" vertical="top" wrapText="1"/>
    </xf>
    <xf numFmtId="164" fontId="24" fillId="5" borderId="67" xfId="2" applyNumberFormat="1" applyFont="1" applyFill="1" applyBorder="1" applyAlignment="1">
      <alignment horizontal="right" vertical="top"/>
    </xf>
    <xf numFmtId="43" fontId="0" fillId="0" borderId="0" xfId="1" applyFont="1"/>
    <xf numFmtId="43" fontId="1" fillId="0" borderId="0" xfId="1" applyFont="1" applyAlignment="1">
      <alignment horizontal="centerContinuous"/>
    </xf>
    <xf numFmtId="43" fontId="1" fillId="0" borderId="0" xfId="1" applyFont="1" applyAlignment="1" applyProtection="1">
      <alignment horizontal="centerContinuous"/>
    </xf>
    <xf numFmtId="43" fontId="2" fillId="0" borderId="7" xfId="1" applyFont="1" applyBorder="1" applyAlignment="1">
      <alignment horizontal="centerContinuous"/>
    </xf>
    <xf numFmtId="43" fontId="2" fillId="0" borderId="4" xfId="1" applyFont="1" applyBorder="1" applyAlignment="1">
      <alignment horizontal="centerContinuous"/>
    </xf>
    <xf numFmtId="43" fontId="2" fillId="0" borderId="3" xfId="1" applyFont="1" applyBorder="1" applyAlignment="1">
      <alignment horizontal="right"/>
    </xf>
    <xf numFmtId="43" fontId="3" fillId="2" borderId="6" xfId="1" applyFont="1" applyFill="1" applyBorder="1" applyAlignment="1">
      <alignment horizontal="right"/>
    </xf>
    <xf numFmtId="43" fontId="3" fillId="2" borderId="5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3" fillId="2" borderId="5" xfId="0" applyNumberFormat="1" applyFont="1" applyFill="1" applyBorder="1" applyAlignment="1">
      <alignment horizontal="right"/>
    </xf>
    <xf numFmtId="43" fontId="14" fillId="0" borderId="3" xfId="0" applyNumberFormat="1" applyFont="1" applyBorder="1" applyAlignment="1">
      <alignment horizontal="right"/>
    </xf>
    <xf numFmtId="43" fontId="14" fillId="0" borderId="5" xfId="1" applyFont="1" applyBorder="1" applyAlignment="1">
      <alignment horizontal="right"/>
    </xf>
    <xf numFmtId="43" fontId="14" fillId="0" borderId="1" xfId="0" applyNumberFormat="1" applyFont="1" applyBorder="1" applyAlignment="1">
      <alignment horizontal="right"/>
    </xf>
    <xf numFmtId="43" fontId="14" fillId="0" borderId="69" xfId="0" applyNumberFormat="1" applyFont="1" applyBorder="1" applyAlignment="1">
      <alignment horizontal="right"/>
    </xf>
    <xf numFmtId="165" fontId="2" fillId="0" borderId="68" xfId="0" applyNumberFormat="1" applyFont="1" applyBorder="1" applyAlignment="1">
      <alignment horizontal="right"/>
    </xf>
    <xf numFmtId="43" fontId="2" fillId="0" borderId="4" xfId="1" applyFont="1" applyFill="1" applyBorder="1"/>
    <xf numFmtId="43" fontId="2" fillId="0" borderId="3" xfId="1" applyFont="1" applyFill="1" applyBorder="1"/>
    <xf numFmtId="43" fontId="2" fillId="0" borderId="43" xfId="1" applyFont="1" applyBorder="1" applyAlignment="1">
      <alignment horizontal="right"/>
    </xf>
    <xf numFmtId="43" fontId="2" fillId="0" borderId="8" xfId="1" applyFont="1" applyBorder="1" applyAlignment="1">
      <alignment horizontal="right"/>
    </xf>
    <xf numFmtId="43" fontId="2" fillId="0" borderId="45" xfId="1" applyFont="1" applyBorder="1" applyAlignment="1">
      <alignment horizontal="right"/>
    </xf>
    <xf numFmtId="43" fontId="2" fillId="0" borderId="47" xfId="1" applyFont="1" applyBorder="1" applyAlignment="1">
      <alignment horizontal="right"/>
    </xf>
    <xf numFmtId="43" fontId="2" fillId="3" borderId="47" xfId="1" applyFont="1" applyFill="1" applyBorder="1" applyAlignment="1">
      <alignment horizontal="right"/>
    </xf>
    <xf numFmtId="43" fontId="2" fillId="3" borderId="3" xfId="1" applyFont="1" applyFill="1" applyBorder="1" applyAlignment="1">
      <alignment horizontal="right"/>
    </xf>
    <xf numFmtId="43" fontId="0" fillId="0" borderId="3" xfId="1" applyFont="1" applyBorder="1"/>
    <xf numFmtId="43" fontId="0" fillId="0" borderId="47" xfId="1" applyFont="1" applyBorder="1"/>
    <xf numFmtId="43" fontId="2" fillId="3" borderId="49" xfId="1" applyFont="1" applyFill="1" applyBorder="1" applyAlignment="1">
      <alignment horizontal="right"/>
    </xf>
    <xf numFmtId="43" fontId="2" fillId="3" borderId="50" xfId="1" applyFont="1" applyFill="1" applyBorder="1" applyAlignment="1">
      <alignment horizontal="right"/>
    </xf>
    <xf numFmtId="43" fontId="2" fillId="0" borderId="52" xfId="1" applyFont="1" applyBorder="1" applyAlignment="1">
      <alignment horizontal="center"/>
    </xf>
    <xf numFmtId="43" fontId="19" fillId="0" borderId="54" xfId="1" applyFont="1" applyBorder="1" applyAlignment="1">
      <alignment horizontal="center" vertical="top" wrapText="1"/>
    </xf>
    <xf numFmtId="43" fontId="7" fillId="0" borderId="54" xfId="1" applyFont="1" applyBorder="1" applyAlignment="1">
      <alignment horizontal="center" vertical="top" wrapText="1"/>
    </xf>
    <xf numFmtId="166" fontId="0" fillId="6" borderId="0" xfId="1" applyNumberFormat="1" applyFont="1" applyFill="1" applyAlignment="1">
      <alignment horizontal="center" vertical="center"/>
    </xf>
    <xf numFmtId="0" fontId="28" fillId="0" borderId="0" xfId="0" applyFont="1" applyFill="1"/>
    <xf numFmtId="0" fontId="8" fillId="0" borderId="37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2" fillId="0" borderId="70" xfId="0" applyFont="1" applyBorder="1" applyAlignment="1">
      <alignment horizontal="centerContinuous"/>
    </xf>
    <xf numFmtId="0" fontId="29" fillId="0" borderId="0" xfId="0" applyFont="1"/>
    <xf numFmtId="43" fontId="2" fillId="0" borderId="54" xfId="1" applyFont="1" applyBorder="1" applyAlignment="1">
      <alignment horizontal="right"/>
    </xf>
    <xf numFmtId="0" fontId="19" fillId="0" borderId="26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2" fontId="26" fillId="7" borderId="54" xfId="0" applyNumberFormat="1" applyFont="1" applyFill="1" applyBorder="1" applyAlignment="1">
      <alignment horizontal="right"/>
    </xf>
    <xf numFmtId="0" fontId="7" fillId="0" borderId="0" xfId="0" applyFont="1"/>
    <xf numFmtId="0" fontId="0" fillId="0" borderId="0" xfId="0" applyAlignment="1"/>
    <xf numFmtId="43" fontId="0" fillId="0" borderId="0" xfId="1" applyFont="1" applyAlignment="1"/>
    <xf numFmtId="0" fontId="13" fillId="0" borderId="0" xfId="0" applyFont="1" applyAlignment="1"/>
    <xf numFmtId="43" fontId="13" fillId="0" borderId="0" xfId="1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43" fontId="7" fillId="0" borderId="0" xfId="1" applyFont="1" applyAlignment="1"/>
    <xf numFmtId="0" fontId="7" fillId="0" borderId="0" xfId="0" applyFont="1" applyAlignment="1">
      <alignment horizontal="center"/>
    </xf>
    <xf numFmtId="43" fontId="7" fillId="0" borderId="0" xfId="1" applyFont="1"/>
    <xf numFmtId="164" fontId="24" fillId="0" borderId="67" xfId="0" applyNumberFormat="1" applyFont="1" applyBorder="1" applyAlignment="1">
      <alignment horizontal="right" vertical="top"/>
    </xf>
    <xf numFmtId="164" fontId="24" fillId="5" borderId="67" xfId="0" applyNumberFormat="1" applyFont="1" applyFill="1" applyBorder="1" applyAlignment="1">
      <alignment horizontal="right" vertical="top"/>
    </xf>
    <xf numFmtId="167" fontId="2" fillId="0" borderId="2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2" fillId="0" borderId="68" xfId="3" applyNumberFormat="1" applyFont="1" applyBorder="1" applyAlignment="1">
      <alignment horizontal="right"/>
    </xf>
    <xf numFmtId="167" fontId="2" fillId="0" borderId="71" xfId="3" applyNumberFormat="1" applyFont="1" applyBorder="1" applyAlignment="1">
      <alignment horizontal="right"/>
    </xf>
    <xf numFmtId="9" fontId="3" fillId="2" borderId="5" xfId="3" applyFont="1" applyFill="1" applyBorder="1" applyAlignment="1">
      <alignment horizontal="right"/>
    </xf>
    <xf numFmtId="43" fontId="2" fillId="8" borderId="45" xfId="1" applyFont="1" applyFill="1" applyBorder="1" applyAlignment="1">
      <alignment horizontal="right"/>
    </xf>
    <xf numFmtId="43" fontId="2" fillId="9" borderId="45" xfId="1" applyFont="1" applyFill="1" applyBorder="1" applyAlignment="1">
      <alignment horizontal="right"/>
    </xf>
    <xf numFmtId="43" fontId="2" fillId="9" borderId="3" xfId="1" applyFont="1" applyFill="1" applyBorder="1" applyAlignment="1">
      <alignment horizontal="right"/>
    </xf>
    <xf numFmtId="43" fontId="11" fillId="0" borderId="53" xfId="1" applyFont="1" applyBorder="1" applyAlignment="1">
      <alignment horizontal="center" vertical="center"/>
    </xf>
    <xf numFmtId="43" fontId="11" fillId="0" borderId="14" xfId="1" applyFont="1" applyBorder="1" applyAlignment="1">
      <alignment horizontal="center" vertical="center"/>
    </xf>
    <xf numFmtId="43" fontId="11" fillId="0" borderId="65" xfId="1" applyFont="1" applyBorder="1" applyAlignment="1">
      <alignment horizontal="center" vertical="center"/>
    </xf>
    <xf numFmtId="43" fontId="11" fillId="0" borderId="66" xfId="1" applyFont="1" applyBorder="1" applyAlignment="1">
      <alignment horizontal="center" vertical="center"/>
    </xf>
    <xf numFmtId="43" fontId="11" fillId="0" borderId="53" xfId="1" applyFont="1" applyBorder="1" applyAlignment="1" applyProtection="1">
      <alignment horizontal="center" vertical="center"/>
    </xf>
    <xf numFmtId="43" fontId="11" fillId="3" borderId="65" xfId="1" applyFont="1" applyFill="1" applyBorder="1" applyAlignment="1">
      <alignment horizontal="center" vertical="center"/>
    </xf>
    <xf numFmtId="43" fontId="11" fillId="9" borderId="66" xfId="1" applyFont="1" applyFill="1" applyBorder="1" applyAlignment="1" applyProtection="1">
      <alignment horizontal="center" vertical="center"/>
    </xf>
    <xf numFmtId="43" fontId="11" fillId="9" borderId="53" xfId="1" applyFont="1" applyFill="1" applyBorder="1" applyAlignment="1" applyProtection="1">
      <alignment horizontal="center" vertical="center"/>
    </xf>
    <xf numFmtId="43" fontId="11" fillId="9" borderId="50" xfId="1" applyFont="1" applyFill="1" applyBorder="1" applyAlignment="1">
      <alignment horizontal="center" vertical="center"/>
    </xf>
    <xf numFmtId="43" fontId="11" fillId="3" borderId="66" xfId="1" applyFont="1" applyFill="1" applyBorder="1" applyAlignment="1">
      <alignment horizontal="center" vertical="center"/>
    </xf>
    <xf numFmtId="43" fontId="11" fillId="9" borderId="66" xfId="1" applyFont="1" applyFill="1" applyBorder="1" applyAlignment="1">
      <alignment horizontal="center" vertical="center"/>
    </xf>
    <xf numFmtId="43" fontId="11" fillId="3" borderId="53" xfId="1" applyFont="1" applyFill="1" applyBorder="1" applyAlignment="1">
      <alignment horizontal="center" vertical="center"/>
    </xf>
    <xf numFmtId="43" fontId="11" fillId="8" borderId="53" xfId="1" applyFont="1" applyFill="1" applyBorder="1" applyAlignment="1">
      <alignment horizontal="center" vertical="center"/>
    </xf>
    <xf numFmtId="43" fontId="7" fillId="8" borderId="54" xfId="1" applyFont="1" applyFill="1" applyBorder="1" applyAlignment="1">
      <alignment horizontal="center" vertical="top" wrapText="1"/>
    </xf>
    <xf numFmtId="43" fontId="7" fillId="0" borderId="54" xfId="1" applyFont="1" applyFill="1" applyBorder="1" applyAlignment="1">
      <alignment horizontal="center" vertical="top" wrapText="1"/>
    </xf>
    <xf numFmtId="43" fontId="7" fillId="10" borderId="54" xfId="1" applyFont="1" applyFill="1" applyBorder="1" applyAlignment="1">
      <alignment horizontal="center" vertical="top" wrapText="1"/>
    </xf>
    <xf numFmtId="43" fontId="7" fillId="6" borderId="54" xfId="1" applyFont="1" applyFill="1" applyBorder="1" applyAlignment="1">
      <alignment horizontal="center" vertical="top" wrapText="1"/>
    </xf>
    <xf numFmtId="169" fontId="7" fillId="6" borderId="54" xfId="1" applyNumberFormat="1" applyFont="1" applyFill="1" applyBorder="1" applyAlignment="1">
      <alignment horizontal="center" vertical="top" wrapText="1"/>
    </xf>
    <xf numFmtId="168" fontId="7" fillId="6" borderId="54" xfId="3" applyNumberFormat="1" applyFont="1" applyFill="1" applyBorder="1" applyAlignment="1">
      <alignment horizontal="center" vertical="top" wrapText="1"/>
    </xf>
    <xf numFmtId="43" fontId="2" fillId="0" borderId="53" xfId="1" applyFont="1" applyBorder="1" applyAlignment="1">
      <alignment horizontal="center"/>
    </xf>
    <xf numFmtId="43" fontId="7" fillId="0" borderId="18" xfId="1" applyFont="1" applyBorder="1" applyAlignment="1">
      <alignment vertical="top" wrapText="1"/>
    </xf>
    <xf numFmtId="43" fontId="7" fillId="0" borderId="30" xfId="1" applyFont="1" applyBorder="1" applyAlignment="1">
      <alignment vertical="top" wrapText="1"/>
    </xf>
    <xf numFmtId="43" fontId="7" fillId="0" borderId="28" xfId="1" applyFont="1" applyBorder="1" applyAlignment="1">
      <alignment vertical="top" wrapText="1"/>
    </xf>
    <xf numFmtId="43" fontId="7" fillId="0" borderId="33" xfId="1" applyFont="1" applyBorder="1" applyAlignment="1">
      <alignment vertical="top" wrapText="1"/>
    </xf>
    <xf numFmtId="43" fontId="7" fillId="0" borderId="29" xfId="1" applyFont="1" applyBorder="1" applyAlignment="1">
      <alignment vertical="top" wrapText="1"/>
    </xf>
    <xf numFmtId="43" fontId="7" fillId="0" borderId="34" xfId="1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43" fontId="7" fillId="0" borderId="18" xfId="1" applyFont="1" applyBorder="1" applyAlignment="1">
      <alignment horizontal="left" vertical="top" wrapText="1"/>
    </xf>
    <xf numFmtId="43" fontId="7" fillId="0" borderId="30" xfId="1" applyFont="1" applyBorder="1" applyAlignment="1">
      <alignment horizontal="left" vertical="top" wrapText="1"/>
    </xf>
    <xf numFmtId="43" fontId="25" fillId="0" borderId="18" xfId="1" applyFont="1" applyBorder="1" applyAlignment="1">
      <alignment horizontal="left" vertical="top" wrapText="1"/>
    </xf>
    <xf numFmtId="43" fontId="25" fillId="0" borderId="30" xfId="1" applyFont="1" applyBorder="1" applyAlignment="1">
      <alignment horizontal="left" vertical="top" wrapText="1"/>
    </xf>
    <xf numFmtId="43" fontId="7" fillId="0" borderId="19" xfId="1" applyFont="1" applyBorder="1" applyAlignment="1">
      <alignment vertical="top" wrapText="1"/>
    </xf>
    <xf numFmtId="43" fontId="7" fillId="0" borderId="25" xfId="1" applyFont="1" applyBorder="1" applyAlignment="1">
      <alignment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 wrapText="1"/>
    </xf>
    <xf numFmtId="0" fontId="9" fillId="0" borderId="0" xfId="0" applyFont="1" applyAlignment="1" applyProtection="1">
      <alignment horizontal="centerContinuous" wrapText="1"/>
    </xf>
    <xf numFmtId="43" fontId="11" fillId="8" borderId="66" xfId="1" applyFont="1" applyFill="1" applyBorder="1" applyAlignment="1" applyProtection="1">
      <alignment horizontal="center" vertical="center"/>
    </xf>
  </cellXfs>
  <cellStyles count="4">
    <cellStyle name="Обычный" xfId="0" builtinId="0"/>
    <cellStyle name="Обычный 2" xfId="2" xr:uid="{841862F6-DC6A-409E-B75E-3A95629A9315}"/>
    <cellStyle name="Процентный" xfId="3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showOutlineSymbols="0" zoomScale="115" zoomScaleNormal="115" workbookViewId="0">
      <selection activeCell="H23" sqref="H23"/>
    </sheetView>
  </sheetViews>
  <sheetFormatPr defaultColWidth="7" defaultRowHeight="12.75" customHeight="1" x14ac:dyDescent="0.15"/>
  <cols>
    <col min="1" max="1" width="22.5" customWidth="1"/>
    <col min="2" max="2" width="7" customWidth="1"/>
    <col min="3" max="3" width="2" customWidth="1"/>
    <col min="4" max="4" width="15" customWidth="1"/>
    <col min="5" max="6" width="17.33203125" style="143" bestFit="1" customWidth="1"/>
    <col min="7" max="7" width="15.1640625" customWidth="1"/>
    <col min="8" max="8" width="15.33203125" customWidth="1"/>
    <col min="9" max="9" width="19.1640625" bestFit="1" customWidth="1"/>
    <col min="10" max="10" width="14.6640625" customWidth="1"/>
    <col min="11" max="11" width="15.33203125" customWidth="1"/>
    <col min="12" max="12" width="14" customWidth="1"/>
    <col min="13" max="13" width="12.5" customWidth="1"/>
  </cols>
  <sheetData>
    <row r="1" spans="1:12" ht="12.75" customHeight="1" x14ac:dyDescent="0.2">
      <c r="A1" s="10" t="s">
        <v>0</v>
      </c>
    </row>
    <row r="2" spans="1:12" ht="12.75" customHeight="1" x14ac:dyDescent="0.2">
      <c r="A2" s="10" t="s">
        <v>0</v>
      </c>
      <c r="L2" t="s">
        <v>34</v>
      </c>
    </row>
    <row r="3" spans="1:12" ht="12.75" customHeight="1" x14ac:dyDescent="0.2">
      <c r="A3" t="s">
        <v>0</v>
      </c>
      <c r="B3" s="9" t="s">
        <v>35</v>
      </c>
      <c r="C3" s="9"/>
      <c r="D3" s="9"/>
      <c r="E3" s="144"/>
      <c r="F3" s="144"/>
      <c r="G3" s="9"/>
      <c r="H3" s="9"/>
      <c r="I3" s="9"/>
      <c r="J3" s="9"/>
      <c r="K3" s="9"/>
      <c r="L3" s="9"/>
    </row>
    <row r="4" spans="1:12" ht="12.75" customHeight="1" x14ac:dyDescent="0.2">
      <c r="A4" s="19" t="s">
        <v>269</v>
      </c>
      <c r="B4" s="19"/>
      <c r="C4" s="19"/>
      <c r="D4" s="19"/>
      <c r="E4" s="145"/>
      <c r="F4" s="145"/>
      <c r="G4" s="19"/>
      <c r="H4" s="19"/>
      <c r="I4" s="19"/>
      <c r="J4" s="19"/>
      <c r="K4" s="19"/>
      <c r="L4" s="19"/>
    </row>
    <row r="5" spans="1:12" ht="12.75" customHeight="1" x14ac:dyDescent="0.15">
      <c r="E5" s="173">
        <v>1</v>
      </c>
      <c r="F5" s="173">
        <v>2</v>
      </c>
      <c r="G5" s="173">
        <v>3</v>
      </c>
      <c r="H5" s="173">
        <v>4</v>
      </c>
      <c r="I5" s="173">
        <v>5</v>
      </c>
      <c r="J5" s="173">
        <v>6</v>
      </c>
      <c r="K5" s="173">
        <v>7</v>
      </c>
      <c r="L5" s="173">
        <v>8</v>
      </c>
    </row>
    <row r="6" spans="1:12" ht="12.75" customHeight="1" x14ac:dyDescent="0.2">
      <c r="A6" s="1" t="s">
        <v>1</v>
      </c>
      <c r="B6" s="2"/>
      <c r="C6" s="21"/>
      <c r="D6" s="24"/>
      <c r="E6" s="146" t="s">
        <v>2</v>
      </c>
      <c r="F6" s="146"/>
      <c r="G6" s="7" t="s">
        <v>3</v>
      </c>
      <c r="H6" s="7"/>
      <c r="I6" s="7" t="s">
        <v>4</v>
      </c>
      <c r="J6" s="7"/>
      <c r="K6" s="7"/>
      <c r="L6" s="7"/>
    </row>
    <row r="7" spans="1:12" ht="12.75" customHeight="1" x14ac:dyDescent="0.2">
      <c r="A7" s="20" t="s">
        <v>5</v>
      </c>
      <c r="B7" s="4"/>
      <c r="C7" s="22"/>
      <c r="D7" s="25"/>
      <c r="E7" s="147" t="s">
        <v>6</v>
      </c>
      <c r="F7" s="147" t="s">
        <v>6</v>
      </c>
      <c r="G7" s="4" t="s">
        <v>6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</row>
    <row r="8" spans="1:12" ht="12.75" customHeight="1" x14ac:dyDescent="0.2">
      <c r="A8" s="3" t="s">
        <v>1</v>
      </c>
      <c r="B8" s="4"/>
      <c r="C8" s="22"/>
      <c r="D8" s="25"/>
      <c r="E8" s="147" t="s">
        <v>11</v>
      </c>
      <c r="F8" s="147" t="s">
        <v>12</v>
      </c>
      <c r="G8" s="4" t="s">
        <v>11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</row>
    <row r="9" spans="1:12" ht="12.75" customHeight="1" x14ac:dyDescent="0.2">
      <c r="A9" s="5" t="s">
        <v>1</v>
      </c>
      <c r="B9" s="6"/>
      <c r="C9" s="23"/>
      <c r="D9" s="26"/>
      <c r="E9" s="147" t="s">
        <v>17</v>
      </c>
      <c r="F9" s="147" t="s">
        <v>17</v>
      </c>
      <c r="G9" s="6" t="s">
        <v>17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</row>
    <row r="10" spans="1:12" ht="12.75" customHeight="1" x14ac:dyDescent="0.2">
      <c r="A10" s="11" t="s">
        <v>26</v>
      </c>
      <c r="B10" s="12"/>
      <c r="C10" s="12"/>
      <c r="D10" s="30">
        <v>1100</v>
      </c>
      <c r="E10" s="180">
        <f>'Сводный отчет'!C14</f>
        <v>473701000</v>
      </c>
      <c r="F10" s="180">
        <f>'Сводный отчет'!E14</f>
        <v>707436690</v>
      </c>
      <c r="G10" s="200">
        <f>E10/$E$16</f>
        <v>0.81386470666055022</v>
      </c>
      <c r="H10" s="201">
        <f>F10/$F$16</f>
        <v>0.89410038176055706</v>
      </c>
      <c r="I10" s="151">
        <f>F10-E10</f>
        <v>233735690</v>
      </c>
      <c r="J10" s="201">
        <f>H10-G10</f>
        <v>8.0235675100006842E-2</v>
      </c>
      <c r="K10" s="201">
        <f>I10/E10</f>
        <v>0.49342452306412693</v>
      </c>
      <c r="L10" s="201">
        <f>I10/$I$16</f>
        <v>1.1173455506603078</v>
      </c>
    </row>
    <row r="11" spans="1:12" ht="12.75" customHeight="1" x14ac:dyDescent="0.2">
      <c r="A11" s="8" t="s">
        <v>27</v>
      </c>
      <c r="B11" s="14"/>
      <c r="C11" s="14"/>
      <c r="D11" s="31">
        <v>1200</v>
      </c>
      <c r="E11" s="180">
        <f>'Сводный отчет'!C22</f>
        <v>108338000</v>
      </c>
      <c r="F11" s="180">
        <f>'Сводный отчет'!E22</f>
        <v>83790676</v>
      </c>
      <c r="G11" s="200">
        <f t="shared" ref="G11:G14" si="0">E11/$E$16</f>
        <v>0.18613529333944975</v>
      </c>
      <c r="H11" s="201">
        <f t="shared" ref="H11:H14" si="1">F11/$F$16</f>
        <v>0.10589961823944295</v>
      </c>
      <c r="I11" s="151">
        <f t="shared" ref="I11:I14" si="2">F11-E11</f>
        <v>-24547324</v>
      </c>
      <c r="J11" s="201">
        <f t="shared" ref="J11:J14" si="3">H11-G11</f>
        <v>-8.0235675100006801E-2</v>
      </c>
      <c r="K11" s="201">
        <f t="shared" ref="K11:K14" si="4">I11/E11</f>
        <v>-0.2265809226679466</v>
      </c>
      <c r="L11" s="201">
        <f t="shared" ref="L11:L13" si="5">I11/$I$16</f>
        <v>-0.11734555066030776</v>
      </c>
    </row>
    <row r="12" spans="1:12" ht="12.75" customHeight="1" x14ac:dyDescent="0.2">
      <c r="A12" s="8" t="s">
        <v>28</v>
      </c>
      <c r="B12" s="14"/>
      <c r="C12" s="14"/>
      <c r="D12" s="31" t="s">
        <v>38</v>
      </c>
      <c r="E12" s="180">
        <f>'Сводный отчет'!C16+'Сводный отчет'!C17+'Сводный отчет'!C21</f>
        <v>4850000</v>
      </c>
      <c r="F12" s="180">
        <f>'Сводный отчет'!E16+'Сводный отчет'!E17+'Сводный отчет'!E21</f>
        <v>7970741</v>
      </c>
      <c r="G12" s="200">
        <f t="shared" si="0"/>
        <v>8.3327749515066853E-3</v>
      </c>
      <c r="H12" s="201">
        <f t="shared" si="1"/>
        <v>1.0073894486607027E-2</v>
      </c>
      <c r="I12" s="151">
        <f t="shared" si="2"/>
        <v>3120741</v>
      </c>
      <c r="J12" s="201">
        <f t="shared" si="3"/>
        <v>1.7411195351003418E-3</v>
      </c>
      <c r="K12" s="201">
        <f t="shared" si="4"/>
        <v>0.64345175257731957</v>
      </c>
      <c r="L12" s="201">
        <f t="shared" si="5"/>
        <v>1.4918329635979851E-2</v>
      </c>
    </row>
    <row r="13" spans="1:12" ht="12.75" customHeight="1" x14ac:dyDescent="0.2">
      <c r="A13" s="8" t="s">
        <v>29</v>
      </c>
      <c r="B13" s="14"/>
      <c r="C13" s="14"/>
      <c r="D13" s="31">
        <v>1230</v>
      </c>
      <c r="E13" s="180">
        <f>'Сводный отчет'!C18</f>
        <v>35635000</v>
      </c>
      <c r="F13" s="180">
        <f>'Сводный отчет'!E18</f>
        <v>31384574</v>
      </c>
      <c r="G13" s="200">
        <f t="shared" si="0"/>
        <v>6.122441966947232E-2</v>
      </c>
      <c r="H13" s="201">
        <f t="shared" si="1"/>
        <v>3.9665683150802447E-2</v>
      </c>
      <c r="I13" s="151">
        <f t="shared" si="2"/>
        <v>-4250426</v>
      </c>
      <c r="J13" s="201">
        <f t="shared" si="3"/>
        <v>-2.1558736518669873E-2</v>
      </c>
      <c r="K13" s="201">
        <f t="shared" si="4"/>
        <v>-0.11927672232355829</v>
      </c>
      <c r="L13" s="201">
        <f t="shared" si="5"/>
        <v>-2.0318653858599382E-2</v>
      </c>
    </row>
    <row r="14" spans="1:12" ht="12.75" customHeight="1" x14ac:dyDescent="0.2">
      <c r="A14" s="8" t="s">
        <v>37</v>
      </c>
      <c r="B14" s="14"/>
      <c r="C14" s="14"/>
      <c r="D14" s="31" t="s">
        <v>39</v>
      </c>
      <c r="E14" s="180">
        <f>'Сводный отчет'!C19+'Сводный отчет'!C20</f>
        <v>67853000</v>
      </c>
      <c r="F14" s="180">
        <f>'Сводный отчет'!E19+'Сводный отчет'!E20</f>
        <v>44435361</v>
      </c>
      <c r="G14" s="200">
        <f t="shared" si="0"/>
        <v>0.11657809871847076</v>
      </c>
      <c r="H14" s="202">
        <f t="shared" si="1"/>
        <v>5.6160040602033473E-2</v>
      </c>
      <c r="I14" s="157">
        <f t="shared" si="2"/>
        <v>-23417639</v>
      </c>
      <c r="J14" s="202">
        <f t="shared" si="3"/>
        <v>-6.0418058116437287E-2</v>
      </c>
      <c r="K14" s="202">
        <f t="shared" si="4"/>
        <v>-0.34512311909569215</v>
      </c>
      <c r="L14" s="202">
        <f>I14/$I$16</f>
        <v>-0.11194522643768823</v>
      </c>
    </row>
    <row r="15" spans="1:12" ht="12.75" customHeight="1" x14ac:dyDescent="0.2">
      <c r="A15" s="8"/>
      <c r="B15" s="14"/>
      <c r="C15" s="14"/>
      <c r="D15" s="27"/>
      <c r="E15" s="158"/>
      <c r="F15" s="159"/>
      <c r="G15" s="13"/>
      <c r="H15" s="15"/>
      <c r="I15" s="15"/>
      <c r="J15" s="15"/>
      <c r="K15" s="15"/>
      <c r="L15" s="15"/>
    </row>
    <row r="16" spans="1:12" ht="12.75" customHeight="1" x14ac:dyDescent="0.2">
      <c r="A16" s="16" t="s">
        <v>22</v>
      </c>
      <c r="B16" s="17"/>
      <c r="C16" s="17"/>
      <c r="D16" s="32">
        <v>1600</v>
      </c>
      <c r="E16" s="149">
        <f>'Сводный отчет'!C23</f>
        <v>582039000</v>
      </c>
      <c r="F16" s="150">
        <f>'Сводный отчет'!E23</f>
        <v>791227366</v>
      </c>
      <c r="G16" s="18">
        <v>100</v>
      </c>
      <c r="H16" s="18">
        <v>100</v>
      </c>
      <c r="I16" s="152">
        <f>F16-E16</f>
        <v>209188366</v>
      </c>
      <c r="J16" s="18" t="s">
        <v>0</v>
      </c>
      <c r="K16" s="204">
        <f>I16/E16</f>
        <v>0.35940609821678615</v>
      </c>
      <c r="L16" s="18">
        <v>100</v>
      </c>
    </row>
    <row r="17" spans="1:12" ht="12.75" customHeight="1" x14ac:dyDescent="0.15">
      <c r="D17" s="28"/>
      <c r="K17" s="174"/>
    </row>
    <row r="18" spans="1:12" ht="12.75" customHeight="1" x14ac:dyDescent="0.15">
      <c r="D18" s="28"/>
    </row>
    <row r="19" spans="1:12" ht="12.75" customHeight="1" x14ac:dyDescent="0.2">
      <c r="A19" s="1" t="s">
        <v>1</v>
      </c>
      <c r="B19" s="2"/>
      <c r="C19" s="21"/>
      <c r="D19" s="29"/>
      <c r="E19" s="146" t="s">
        <v>2</v>
      </c>
      <c r="F19" s="146"/>
      <c r="G19" s="7" t="s">
        <v>3</v>
      </c>
      <c r="H19" s="7"/>
      <c r="I19" s="7" t="s">
        <v>4</v>
      </c>
      <c r="J19" s="7"/>
      <c r="K19" s="7"/>
      <c r="L19" s="7"/>
    </row>
    <row r="20" spans="1:12" ht="12.75" customHeight="1" x14ac:dyDescent="0.2">
      <c r="A20" s="20" t="s">
        <v>23</v>
      </c>
      <c r="B20" s="4"/>
      <c r="C20" s="22"/>
      <c r="D20" s="25"/>
      <c r="E20" s="147" t="s">
        <v>6</v>
      </c>
      <c r="F20" s="147" t="s">
        <v>6</v>
      </c>
      <c r="G20" s="4" t="s">
        <v>6</v>
      </c>
      <c r="H20" s="4" t="s">
        <v>6</v>
      </c>
      <c r="I20" s="4" t="s">
        <v>7</v>
      </c>
      <c r="J20" s="4" t="s">
        <v>8</v>
      </c>
      <c r="K20" s="4" t="s">
        <v>9</v>
      </c>
      <c r="L20" s="4" t="s">
        <v>10</v>
      </c>
    </row>
    <row r="21" spans="1:12" ht="12.75" customHeight="1" x14ac:dyDescent="0.2">
      <c r="A21" s="3" t="s">
        <v>1</v>
      </c>
      <c r="B21" s="4"/>
      <c r="C21" s="22"/>
      <c r="D21" s="25"/>
      <c r="E21" s="147" t="s">
        <v>11</v>
      </c>
      <c r="F21" s="147" t="s">
        <v>12</v>
      </c>
      <c r="G21" s="4" t="s">
        <v>11</v>
      </c>
      <c r="H21" s="4" t="s">
        <v>12</v>
      </c>
      <c r="I21" s="4" t="s">
        <v>13</v>
      </c>
      <c r="J21" s="4" t="s">
        <v>14</v>
      </c>
      <c r="K21" s="4" t="s">
        <v>15</v>
      </c>
      <c r="L21" s="4" t="s">
        <v>16</v>
      </c>
    </row>
    <row r="22" spans="1:12" ht="12.75" customHeight="1" x14ac:dyDescent="0.2">
      <c r="A22" s="5" t="s">
        <v>1</v>
      </c>
      <c r="B22" s="6"/>
      <c r="C22" s="23"/>
      <c r="D22" s="26"/>
      <c r="E22" s="147" t="s">
        <v>17</v>
      </c>
      <c r="F22" s="147" t="s">
        <v>17</v>
      </c>
      <c r="G22" s="6" t="s">
        <v>17</v>
      </c>
      <c r="H22" s="6" t="s">
        <v>17</v>
      </c>
      <c r="I22" s="6" t="s">
        <v>18</v>
      </c>
      <c r="J22" s="6" t="s">
        <v>19</v>
      </c>
      <c r="K22" s="6" t="s">
        <v>20</v>
      </c>
      <c r="L22" s="6" t="s">
        <v>21</v>
      </c>
    </row>
    <row r="23" spans="1:12" ht="12.75" customHeight="1" x14ac:dyDescent="0.2">
      <c r="A23" s="11" t="s">
        <v>30</v>
      </c>
      <c r="B23" s="12"/>
      <c r="C23" s="12"/>
      <c r="D23" s="30" t="s">
        <v>40</v>
      </c>
      <c r="E23" s="180">
        <f>'Сводный отчет'!C32+'Сводный отчет'!C42</f>
        <v>114724000</v>
      </c>
      <c r="F23" s="180">
        <f>'Сводный отчет'!E32+'Сводный отчет'!E42</f>
        <v>108406400</v>
      </c>
      <c r="G23" s="200">
        <f>E23/$E$30</f>
        <v>0.19710706670858827</v>
      </c>
      <c r="H23" s="201">
        <f>F23/$F$30</f>
        <v>0.13701042792293916</v>
      </c>
      <c r="I23" s="151">
        <f>F23-E23</f>
        <v>-6317600</v>
      </c>
      <c r="J23" s="201">
        <f>H23-G23</f>
        <v>-6.0096638785649109E-2</v>
      </c>
      <c r="K23" s="201">
        <f>I23/E23</f>
        <v>-5.5067814929744427E-2</v>
      </c>
      <c r="L23" s="201">
        <f>I23/$I$30</f>
        <v>-3.0200532280079094E-2</v>
      </c>
    </row>
    <row r="24" spans="1:12" ht="12.75" customHeight="1" x14ac:dyDescent="0.2">
      <c r="A24" s="8" t="s">
        <v>31</v>
      </c>
      <c r="B24" s="14"/>
      <c r="C24" s="14"/>
      <c r="D24" s="31" t="s">
        <v>41</v>
      </c>
      <c r="E24" s="180">
        <f>'Сводный отчет'!C38+'Сводный отчет'!C45-'Сводный отчет'!C42</f>
        <v>467315000</v>
      </c>
      <c r="F24" s="180">
        <f>'Сводный отчет'!E38+'Сводный отчет'!E45-'Сводный отчет'!E42</f>
        <v>682820966</v>
      </c>
      <c r="G24" s="200">
        <f t="shared" ref="G24:G28" si="6">E24/$E$30</f>
        <v>0.80289293329141176</v>
      </c>
      <c r="H24" s="201">
        <f t="shared" ref="H24:H28" si="7">F24/$F$30</f>
        <v>0.86298957207706084</v>
      </c>
      <c r="I24" s="151">
        <f t="shared" ref="I24:I28" si="8">F24-E24</f>
        <v>215505966</v>
      </c>
      <c r="J24" s="201">
        <f t="shared" ref="J24:J28" si="9">H24-G24</f>
        <v>6.0096638785649081E-2</v>
      </c>
      <c r="K24" s="201">
        <f t="shared" ref="K24:K28" si="10">I24/E24</f>
        <v>0.46115781860201366</v>
      </c>
      <c r="L24" s="201">
        <f t="shared" ref="L24:L28" si="11">I24/$I$30</f>
        <v>1.0302005322800791</v>
      </c>
    </row>
    <row r="25" spans="1:12" ht="12.75" customHeight="1" x14ac:dyDescent="0.2">
      <c r="A25" s="8" t="s">
        <v>36</v>
      </c>
      <c r="B25" s="14"/>
      <c r="C25" s="14"/>
      <c r="D25" s="31">
        <v>1400</v>
      </c>
      <c r="E25" s="180">
        <f>'Сводный отчет'!C38</f>
        <v>306313000</v>
      </c>
      <c r="F25" s="180">
        <f>'Сводный отчет'!E38</f>
        <v>445838758</v>
      </c>
      <c r="G25" s="200">
        <f t="shared" si="6"/>
        <v>0.52627573066409639</v>
      </c>
      <c r="H25" s="201">
        <f t="shared" si="7"/>
        <v>0.56347742401012957</v>
      </c>
      <c r="I25" s="151">
        <f t="shared" si="8"/>
        <v>139525758</v>
      </c>
      <c r="J25" s="201">
        <f t="shared" si="9"/>
        <v>3.7201693346033182E-2</v>
      </c>
      <c r="K25" s="201">
        <f t="shared" si="10"/>
        <v>0.45550060885434179</v>
      </c>
      <c r="L25" s="201">
        <f t="shared" si="11"/>
        <v>0.66698622235999494</v>
      </c>
    </row>
    <row r="26" spans="1:12" ht="12.75" customHeight="1" x14ac:dyDescent="0.2">
      <c r="A26" s="8" t="s">
        <v>32</v>
      </c>
      <c r="B26" s="14"/>
      <c r="C26" s="14"/>
      <c r="D26" s="31" t="s">
        <v>42</v>
      </c>
      <c r="E26" s="180">
        <f>'Сводный отчет'!C45-'Сводный отчет'!C41</f>
        <v>93696000</v>
      </c>
      <c r="F26" s="180">
        <f>'Сводный отчет'!E45-'Сводный отчет'!E41</f>
        <v>154047497</v>
      </c>
      <c r="G26" s="200">
        <f t="shared" si="6"/>
        <v>0.16097890347554031</v>
      </c>
      <c r="H26" s="201">
        <f t="shared" si="7"/>
        <v>0.19469434908296637</v>
      </c>
      <c r="I26" s="151">
        <f t="shared" si="8"/>
        <v>60351497</v>
      </c>
      <c r="J26" s="201">
        <f t="shared" si="9"/>
        <v>3.3715445607426064E-2</v>
      </c>
      <c r="K26" s="201">
        <f t="shared" si="10"/>
        <v>0.64412031463456287</v>
      </c>
      <c r="L26" s="201">
        <f t="shared" si="11"/>
        <v>0.28850312354368696</v>
      </c>
    </row>
    <row r="27" spans="1:12" ht="12.75" customHeight="1" x14ac:dyDescent="0.2">
      <c r="A27" s="8" t="s">
        <v>24</v>
      </c>
      <c r="B27" s="14"/>
      <c r="C27" s="14"/>
      <c r="D27" s="31"/>
      <c r="E27" s="180"/>
      <c r="F27" s="180"/>
      <c r="G27" s="200"/>
      <c r="H27" s="201"/>
      <c r="I27" s="151"/>
      <c r="J27" s="201"/>
      <c r="K27" s="201"/>
      <c r="L27" s="201"/>
    </row>
    <row r="28" spans="1:12" ht="12.75" customHeight="1" x14ac:dyDescent="0.2">
      <c r="A28" s="8" t="s">
        <v>33</v>
      </c>
      <c r="B28" s="14"/>
      <c r="C28" s="14"/>
      <c r="D28" s="31">
        <v>1520</v>
      </c>
      <c r="E28" s="180">
        <f>'Сводный отчет'!C41</f>
        <v>69910000</v>
      </c>
      <c r="F28" s="180">
        <f>'Сводный отчет'!E41</f>
        <v>82944458</v>
      </c>
      <c r="G28" s="203">
        <f t="shared" si="6"/>
        <v>0.12011222615666647</v>
      </c>
      <c r="H28" s="202">
        <f t="shared" si="7"/>
        <v>0.10483011781976206</v>
      </c>
      <c r="I28" s="157">
        <f t="shared" si="8"/>
        <v>13034458</v>
      </c>
      <c r="J28" s="202">
        <f t="shared" si="9"/>
        <v>-1.528210833690441E-2</v>
      </c>
      <c r="K28" s="202">
        <f t="shared" si="10"/>
        <v>0.18644625947646976</v>
      </c>
      <c r="L28" s="202">
        <f t="shared" si="11"/>
        <v>6.2309669745209448E-2</v>
      </c>
    </row>
    <row r="29" spans="1:12" ht="12.75" customHeight="1" x14ac:dyDescent="0.2">
      <c r="A29" s="8"/>
      <c r="B29" s="14"/>
      <c r="C29" s="14"/>
      <c r="D29" s="27"/>
      <c r="E29" s="158"/>
      <c r="F29" s="159"/>
      <c r="G29" s="15"/>
      <c r="H29" s="15"/>
      <c r="I29" s="15"/>
      <c r="J29" s="15"/>
      <c r="K29" s="15"/>
      <c r="L29" s="15"/>
    </row>
    <row r="30" spans="1:12" ht="12.75" customHeight="1" x14ac:dyDescent="0.2">
      <c r="A30" s="16" t="s">
        <v>25</v>
      </c>
      <c r="B30" s="17"/>
      <c r="C30" s="17"/>
      <c r="D30" s="33">
        <v>1700</v>
      </c>
      <c r="E30" s="149">
        <f>'Сводный отчет'!C46</f>
        <v>582039000</v>
      </c>
      <c r="F30" s="150">
        <f>'Сводный отчет'!E46</f>
        <v>791227366</v>
      </c>
      <c r="G30" s="18">
        <v>100</v>
      </c>
      <c r="H30" s="18">
        <v>100</v>
      </c>
      <c r="I30" s="152">
        <f>F30-E30</f>
        <v>209188366</v>
      </c>
      <c r="J30" s="18" t="s">
        <v>0</v>
      </c>
      <c r="K30" s="204">
        <f>I30/E30</f>
        <v>0.35940609821678615</v>
      </c>
      <c r="L30" s="18">
        <v>100</v>
      </c>
    </row>
    <row r="31" spans="1:12" ht="12.75" customHeight="1" x14ac:dyDescent="0.15">
      <c r="K31" s="174"/>
    </row>
    <row r="33" spans="12:12" ht="12.6" customHeight="1" x14ac:dyDescent="0.15"/>
    <row r="34" spans="12:12" ht="12.6" hidden="1" customHeight="1" x14ac:dyDescent="0.15"/>
    <row r="35" spans="12:12" ht="12.6" hidden="1" customHeight="1" x14ac:dyDescent="0.15"/>
    <row r="36" spans="12:12" ht="12.6" hidden="1" customHeight="1" x14ac:dyDescent="0.15"/>
    <row r="37" spans="12:12" ht="12.6" hidden="1" customHeight="1" x14ac:dyDescent="0.15"/>
    <row r="38" spans="12:12" ht="12.6" hidden="1" customHeight="1" x14ac:dyDescent="0.15"/>
    <row r="39" spans="12:12" ht="12.6" hidden="1" customHeight="1" x14ac:dyDescent="0.15"/>
    <row r="40" spans="12:12" ht="91.15" customHeight="1" x14ac:dyDescent="0.15">
      <c r="L40" s="34"/>
    </row>
  </sheetData>
  <pageMargins left="0.5" right="0.5" top="0.5" bottom="0.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3"/>
  <sheetViews>
    <sheetView workbookViewId="0">
      <selection activeCell="B22" sqref="B22"/>
    </sheetView>
  </sheetViews>
  <sheetFormatPr defaultRowHeight="10.5" x14ac:dyDescent="0.15"/>
  <cols>
    <col min="1" max="1" width="26.1640625" customWidth="1"/>
    <col min="2" max="2" width="22.83203125" bestFit="1" customWidth="1"/>
    <col min="3" max="3" width="19.5" bestFit="1" customWidth="1"/>
    <col min="4" max="4" width="25.5" customWidth="1"/>
    <col min="5" max="5" width="22.83203125" bestFit="1" customWidth="1"/>
    <col min="6" max="6" width="19.5" bestFit="1" customWidth="1"/>
    <col min="7" max="7" width="19.83203125" bestFit="1" customWidth="1"/>
    <col min="8" max="8" width="21.6640625" bestFit="1" customWidth="1"/>
  </cols>
  <sheetData>
    <row r="3" spans="1:8" ht="12.75" x14ac:dyDescent="0.2">
      <c r="A3" s="10" t="s">
        <v>0</v>
      </c>
    </row>
    <row r="4" spans="1:8" ht="20.25" thickBot="1" x14ac:dyDescent="0.4">
      <c r="A4" s="35" t="s">
        <v>270</v>
      </c>
      <c r="B4" s="36"/>
      <c r="C4" s="9"/>
      <c r="D4" s="9"/>
      <c r="E4" s="9"/>
      <c r="F4" s="9"/>
      <c r="G4" s="9"/>
      <c r="H4" s="9"/>
    </row>
    <row r="5" spans="1:8" ht="15" customHeight="1" x14ac:dyDescent="0.15">
      <c r="A5" s="242" t="s">
        <v>5</v>
      </c>
      <c r="B5" s="245" t="s">
        <v>2</v>
      </c>
      <c r="C5" s="246"/>
      <c r="D5" s="242" t="s">
        <v>23</v>
      </c>
      <c r="E5" s="245" t="s">
        <v>2</v>
      </c>
      <c r="F5" s="249"/>
      <c r="G5" s="251" t="s">
        <v>43</v>
      </c>
      <c r="H5" s="252"/>
    </row>
    <row r="6" spans="1:8" ht="16.5" customHeight="1" thickBot="1" x14ac:dyDescent="0.2">
      <c r="A6" s="243"/>
      <c r="B6" s="247"/>
      <c r="C6" s="248"/>
      <c r="D6" s="243"/>
      <c r="E6" s="247"/>
      <c r="F6" s="250"/>
      <c r="G6" s="253"/>
      <c r="H6" s="254"/>
    </row>
    <row r="7" spans="1:8" ht="32.25" thickBot="1" x14ac:dyDescent="0.2">
      <c r="A7" s="244"/>
      <c r="B7" s="181" t="s">
        <v>44</v>
      </c>
      <c r="C7" s="182" t="s">
        <v>45</v>
      </c>
      <c r="D7" s="244"/>
      <c r="E7" s="181" t="s">
        <v>44</v>
      </c>
      <c r="F7" s="183" t="s">
        <v>45</v>
      </c>
      <c r="G7" s="184" t="s">
        <v>44</v>
      </c>
      <c r="H7" s="185" t="s">
        <v>45</v>
      </c>
    </row>
    <row r="8" spans="1:8" x14ac:dyDescent="0.15">
      <c r="A8" s="234" t="s">
        <v>258</v>
      </c>
      <c r="B8" s="228">
        <f>'Сводный отчет'!C19+'Сводный отчет'!C20</f>
        <v>67853000</v>
      </c>
      <c r="C8" s="228">
        <f>'Сводный отчет'!E19+'Сводный отчет'!E20</f>
        <v>44435361</v>
      </c>
      <c r="D8" s="234" t="s">
        <v>261</v>
      </c>
      <c r="E8" s="238">
        <f>'Сводный отчет'!C41</f>
        <v>69910000</v>
      </c>
      <c r="F8" s="240">
        <f>'Сводный отчет'!E41</f>
        <v>82944458</v>
      </c>
      <c r="G8" s="230">
        <f>B8-E8</f>
        <v>-2057000</v>
      </c>
      <c r="H8" s="232">
        <f>C8-F8</f>
        <v>-38509097</v>
      </c>
    </row>
    <row r="9" spans="1:8" ht="57" customHeight="1" thickBot="1" x14ac:dyDescent="0.2">
      <c r="A9" s="235"/>
      <c r="B9" s="229"/>
      <c r="C9" s="229"/>
      <c r="D9" s="235"/>
      <c r="E9" s="239"/>
      <c r="F9" s="241"/>
      <c r="G9" s="230"/>
      <c r="H9" s="232"/>
    </row>
    <row r="10" spans="1:8" ht="21.75" customHeight="1" x14ac:dyDescent="0.15">
      <c r="A10" s="234" t="s">
        <v>259</v>
      </c>
      <c r="B10" s="236">
        <f>'Сводный отчет'!C18</f>
        <v>35635000</v>
      </c>
      <c r="C10" s="228">
        <f>'Сводный отчет'!E18</f>
        <v>31384574</v>
      </c>
      <c r="D10" s="234" t="s">
        <v>262</v>
      </c>
      <c r="E10" s="238">
        <f>'Сводный отчет'!C45-'Сводный отчет'!C42-'Сводный отчет'!C41</f>
        <v>91092000</v>
      </c>
      <c r="F10" s="240">
        <f>'Сводный отчет'!E45-'Сводный отчет'!E42-'Сводный отчет'!E41</f>
        <v>154037750</v>
      </c>
      <c r="G10" s="230">
        <f t="shared" ref="G10" si="0">B10-E10</f>
        <v>-55457000</v>
      </c>
      <c r="H10" s="232">
        <f t="shared" ref="H10" si="1">C10-F10</f>
        <v>-122653176</v>
      </c>
    </row>
    <row r="11" spans="1:8" ht="36.75" customHeight="1" thickBot="1" x14ac:dyDescent="0.2">
      <c r="A11" s="235"/>
      <c r="B11" s="237"/>
      <c r="C11" s="229"/>
      <c r="D11" s="235"/>
      <c r="E11" s="239"/>
      <c r="F11" s="241"/>
      <c r="G11" s="230"/>
      <c r="H11" s="232"/>
    </row>
    <row r="12" spans="1:8" ht="31.5" customHeight="1" x14ac:dyDescent="0.15">
      <c r="A12" s="234" t="s">
        <v>260</v>
      </c>
      <c r="B12" s="228">
        <f>'Сводный отчет'!C16+'Сводный отчет'!C17+'Сводный отчет'!C21</f>
        <v>4850000</v>
      </c>
      <c r="C12" s="228">
        <f>'Сводный отчет'!E16+'Сводный отчет'!E17+'Сводный отчет'!E21</f>
        <v>7970741</v>
      </c>
      <c r="D12" s="234" t="s">
        <v>263</v>
      </c>
      <c r="E12" s="238">
        <f>'Сводный отчет'!C38</f>
        <v>306313000</v>
      </c>
      <c r="F12" s="240">
        <f>'Сводный отчет'!E38</f>
        <v>445838758</v>
      </c>
      <c r="G12" s="230">
        <f t="shared" ref="G12" si="2">B12-E12</f>
        <v>-301463000</v>
      </c>
      <c r="H12" s="232">
        <f t="shared" ref="H12" si="3">C12-F12</f>
        <v>-437868017</v>
      </c>
    </row>
    <row r="13" spans="1:8" ht="40.5" customHeight="1" thickBot="1" x14ac:dyDescent="0.2">
      <c r="A13" s="235"/>
      <c r="B13" s="229"/>
      <c r="C13" s="229"/>
      <c r="D13" s="235"/>
      <c r="E13" s="239"/>
      <c r="F13" s="241"/>
      <c r="G13" s="230"/>
      <c r="H13" s="232"/>
    </row>
    <row r="14" spans="1:8" ht="24.75" customHeight="1" x14ac:dyDescent="0.15">
      <c r="A14" s="234" t="s">
        <v>265</v>
      </c>
      <c r="B14" s="236">
        <f>'Сводный отчет'!C14</f>
        <v>473701000</v>
      </c>
      <c r="C14" s="228">
        <f>'Сводный отчет'!E14</f>
        <v>707436690</v>
      </c>
      <c r="D14" s="234" t="s">
        <v>264</v>
      </c>
      <c r="E14" s="238">
        <f>'Сводный отчет'!C32+'Сводный отчет'!C42</f>
        <v>114724000</v>
      </c>
      <c r="F14" s="240">
        <f>'Сводный отчет'!E32+'Сводный отчет'!E42</f>
        <v>108406400</v>
      </c>
      <c r="G14" s="230">
        <f t="shared" ref="G14" si="4">B14-E14</f>
        <v>358977000</v>
      </c>
      <c r="H14" s="232">
        <f t="shared" ref="H14" si="5">C14-F14</f>
        <v>599030290</v>
      </c>
    </row>
    <row r="15" spans="1:8" ht="42" customHeight="1" thickBot="1" x14ac:dyDescent="0.2">
      <c r="A15" s="235"/>
      <c r="B15" s="237"/>
      <c r="C15" s="229"/>
      <c r="D15" s="235"/>
      <c r="E15" s="239"/>
      <c r="F15" s="241"/>
      <c r="G15" s="230"/>
      <c r="H15" s="232"/>
    </row>
    <row r="16" spans="1:8" ht="10.5" customHeight="1" x14ac:dyDescent="0.15">
      <c r="A16" s="234" t="s">
        <v>25</v>
      </c>
      <c r="B16" s="228">
        <f>SUM(B8:B15)</f>
        <v>582039000</v>
      </c>
      <c r="C16" s="228">
        <f>SUM(C8:C15)</f>
        <v>791227366</v>
      </c>
      <c r="D16" s="234" t="s">
        <v>25</v>
      </c>
      <c r="E16" s="228">
        <f>SUM(E8:E15)</f>
        <v>582039000</v>
      </c>
      <c r="F16" s="228">
        <f>SUM(F8:F15)</f>
        <v>791227366</v>
      </c>
      <c r="G16" s="230">
        <f>B16-E16</f>
        <v>0</v>
      </c>
      <c r="H16" s="232">
        <f>C16-F16</f>
        <v>0</v>
      </c>
    </row>
    <row r="17" spans="1:8" ht="11.25" customHeight="1" thickBot="1" x14ac:dyDescent="0.2">
      <c r="A17" s="235"/>
      <c r="B17" s="229"/>
      <c r="C17" s="229"/>
      <c r="D17" s="235"/>
      <c r="E17" s="229"/>
      <c r="F17" s="229"/>
      <c r="G17" s="231"/>
      <c r="H17" s="233"/>
    </row>
    <row r="19" spans="1:8" s="179" customFormat="1" ht="15" x14ac:dyDescent="0.2"/>
    <row r="20" spans="1:8" s="179" customFormat="1" ht="15" x14ac:dyDescent="0.2"/>
    <row r="21" spans="1:8" s="179" customFormat="1" ht="15" x14ac:dyDescent="0.2"/>
    <row r="22" spans="1:8" s="179" customFormat="1" ht="15" x14ac:dyDescent="0.2"/>
    <row r="23" spans="1:8" s="179" customFormat="1" ht="15" x14ac:dyDescent="0.2"/>
    <row r="24" spans="1:8" s="179" customFormat="1" ht="15" x14ac:dyDescent="0.2"/>
    <row r="25" spans="1:8" s="179" customFormat="1" ht="15" x14ac:dyDescent="0.2"/>
    <row r="26" spans="1:8" s="179" customFormat="1" ht="15" x14ac:dyDescent="0.2"/>
    <row r="27" spans="1:8" s="179" customFormat="1" ht="15" x14ac:dyDescent="0.2"/>
    <row r="28" spans="1:8" s="179" customFormat="1" ht="15" x14ac:dyDescent="0.2"/>
    <row r="29" spans="1:8" s="179" customFormat="1" ht="15" x14ac:dyDescent="0.2"/>
    <row r="30" spans="1:8" s="179" customFormat="1" ht="15" x14ac:dyDescent="0.2"/>
    <row r="31" spans="1:8" s="179" customFormat="1" ht="15" x14ac:dyDescent="0.2"/>
    <row r="32" spans="1:8" s="179" customFormat="1" ht="15" x14ac:dyDescent="0.2"/>
    <row r="33" s="179" customFormat="1" ht="15" x14ac:dyDescent="0.2"/>
  </sheetData>
  <mergeCells count="45">
    <mergeCell ref="A5:A7"/>
    <mergeCell ref="B5:C6"/>
    <mergeCell ref="D5:D7"/>
    <mergeCell ref="E5:F6"/>
    <mergeCell ref="G5:H6"/>
    <mergeCell ref="F8:F9"/>
    <mergeCell ref="G8:G9"/>
    <mergeCell ref="H8:H9"/>
    <mergeCell ref="A10:A11"/>
    <mergeCell ref="B10:B11"/>
    <mergeCell ref="C10:C11"/>
    <mergeCell ref="D10:D11"/>
    <mergeCell ref="E10:E11"/>
    <mergeCell ref="F10:F11"/>
    <mergeCell ref="G10:G11"/>
    <mergeCell ref="A8:A9"/>
    <mergeCell ref="B8:B9"/>
    <mergeCell ref="C8:C9"/>
    <mergeCell ref="D8:D9"/>
    <mergeCell ref="E8:E9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G14:G15"/>
    <mergeCell ref="H14:H15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23"/>
  <sheetViews>
    <sheetView workbookViewId="0">
      <selection activeCell="I9" sqref="I9"/>
    </sheetView>
  </sheetViews>
  <sheetFormatPr defaultRowHeight="10.5" x14ac:dyDescent="0.15"/>
  <cols>
    <col min="1" max="1" width="46.5" customWidth="1"/>
    <col min="2" max="2" width="20.5" bestFit="1" customWidth="1"/>
    <col min="3" max="3" width="18.6640625" bestFit="1" customWidth="1"/>
    <col min="4" max="4" width="20.1640625" bestFit="1" customWidth="1"/>
    <col min="5" max="5" width="20.1640625" customWidth="1"/>
    <col min="6" max="6" width="20.1640625" bestFit="1" customWidth="1"/>
  </cols>
  <sheetData>
    <row r="4" spans="1:6" ht="15.75" x14ac:dyDescent="0.25">
      <c r="A4" s="37" t="s">
        <v>46</v>
      </c>
      <c r="B4" s="37"/>
      <c r="C4" s="38"/>
      <c r="D4" s="38"/>
      <c r="E4" s="38"/>
      <c r="F4" s="38"/>
    </row>
    <row r="5" spans="1:6" ht="14.25" x14ac:dyDescent="0.2">
      <c r="A5" s="39" t="s">
        <v>271</v>
      </c>
      <c r="B5" s="39"/>
      <c r="C5" s="38"/>
      <c r="D5" s="38"/>
      <c r="E5" s="38"/>
      <c r="F5" s="38"/>
    </row>
    <row r="6" spans="1:6" ht="14.25" x14ac:dyDescent="0.2">
      <c r="A6" s="39" t="s">
        <v>0</v>
      </c>
      <c r="B6" s="39"/>
      <c r="C6" s="39"/>
      <c r="D6" s="39"/>
      <c r="E6" s="39"/>
      <c r="F6" s="39"/>
    </row>
    <row r="7" spans="1:6" ht="15.75" x14ac:dyDescent="0.25">
      <c r="A7" s="40"/>
      <c r="B7" s="135" t="s">
        <v>47</v>
      </c>
      <c r="C7" s="136" t="s">
        <v>48</v>
      </c>
      <c r="D7" s="175">
        <v>2017</v>
      </c>
      <c r="E7" s="175">
        <v>2018</v>
      </c>
      <c r="F7" s="175">
        <v>2019</v>
      </c>
    </row>
    <row r="8" spans="1:6" ht="15.75" x14ac:dyDescent="0.25">
      <c r="A8" s="111" t="s">
        <v>49</v>
      </c>
      <c r="B8" s="112" t="s">
        <v>50</v>
      </c>
      <c r="C8" s="113" t="s">
        <v>51</v>
      </c>
      <c r="D8" s="176" t="s">
        <v>52</v>
      </c>
      <c r="E8" s="176" t="s">
        <v>52</v>
      </c>
      <c r="F8" s="114" t="s">
        <v>52</v>
      </c>
    </row>
    <row r="9" spans="1:6" ht="15.75" x14ac:dyDescent="0.25">
      <c r="A9" s="115" t="s">
        <v>1</v>
      </c>
      <c r="B9" s="116"/>
      <c r="C9" s="117" t="s">
        <v>1</v>
      </c>
      <c r="D9" s="177" t="s">
        <v>53</v>
      </c>
      <c r="E9" s="177" t="s">
        <v>53</v>
      </c>
      <c r="F9" s="118" t="s">
        <v>53</v>
      </c>
    </row>
    <row r="10" spans="1:6" ht="15.75" x14ac:dyDescent="0.25">
      <c r="A10" s="119" t="s">
        <v>54</v>
      </c>
      <c r="B10" s="120">
        <v>1200</v>
      </c>
      <c r="C10" s="121" t="s">
        <v>0</v>
      </c>
      <c r="D10" s="155">
        <f>'Сводный отчет'!C22</f>
        <v>108338000</v>
      </c>
      <c r="E10" s="155">
        <f>'Сводный отчет'!D22</f>
        <v>141130000</v>
      </c>
      <c r="F10" s="155">
        <f>'Сводный отчет'!E22</f>
        <v>83790676</v>
      </c>
    </row>
    <row r="11" spans="1:6" ht="15.75" x14ac:dyDescent="0.25">
      <c r="A11" s="122" t="s">
        <v>55</v>
      </c>
      <c r="B11" s="123" t="s">
        <v>38</v>
      </c>
      <c r="C11" s="124"/>
      <c r="D11" s="153">
        <f>'Сводный отчет'!C16+'Сводный отчет'!C17+'Сводный отчет'!C21</f>
        <v>4850000</v>
      </c>
      <c r="E11" s="153">
        <f>'Сводный отчет'!D16+'Сводный отчет'!D17+'Сводный отчет'!D21</f>
        <v>5485000</v>
      </c>
      <c r="F11" s="153">
        <f>'Сводный отчет'!E16+'Сводный отчет'!E17+'Сводный отчет'!E21</f>
        <v>7970741</v>
      </c>
    </row>
    <row r="12" spans="1:6" ht="15.75" x14ac:dyDescent="0.25">
      <c r="A12" s="122" t="s">
        <v>56</v>
      </c>
      <c r="B12" s="123">
        <v>1230</v>
      </c>
      <c r="C12" s="124"/>
      <c r="D12" s="153">
        <f>'Сводный отчет'!C18</f>
        <v>35635000</v>
      </c>
      <c r="E12" s="153">
        <f>'Сводный отчет'!D18</f>
        <v>30502000</v>
      </c>
      <c r="F12" s="153">
        <f>'Сводный отчет'!E18</f>
        <v>31384574</v>
      </c>
    </row>
    <row r="13" spans="1:6" ht="15.75" x14ac:dyDescent="0.25">
      <c r="A13" s="125" t="s">
        <v>57</v>
      </c>
      <c r="B13" s="126" t="s">
        <v>39</v>
      </c>
      <c r="C13" s="127"/>
      <c r="D13" s="156">
        <f>'Сводный отчет'!C19+'Сводный отчет'!C20</f>
        <v>67853000</v>
      </c>
      <c r="E13" s="156">
        <f>'Сводный отчет'!D19+'Сводный отчет'!D20</f>
        <v>105143000</v>
      </c>
      <c r="F13" s="156">
        <f>'Сводный отчет'!E19+'Сводный отчет'!E20</f>
        <v>44435361</v>
      </c>
    </row>
    <row r="14" spans="1:6" ht="15.75" x14ac:dyDescent="0.25">
      <c r="A14" s="75" t="s">
        <v>1</v>
      </c>
      <c r="B14" s="48"/>
      <c r="C14" s="124"/>
      <c r="D14" s="128"/>
      <c r="E14" s="128"/>
      <c r="F14" s="128"/>
    </row>
    <row r="15" spans="1:6" ht="15.75" x14ac:dyDescent="0.25">
      <c r="A15" s="125" t="s">
        <v>58</v>
      </c>
      <c r="B15" s="126" t="s">
        <v>59</v>
      </c>
      <c r="C15" s="127"/>
      <c r="D15" s="154">
        <f>'Сводный отчет'!C45-'Сводный отчет'!C42</f>
        <v>161002000</v>
      </c>
      <c r="E15" s="154">
        <f>'Сводный отчет'!D45-'Сводный отчет'!D42</f>
        <v>181276000</v>
      </c>
      <c r="F15" s="154">
        <f>'Сводный отчет'!E45-'Сводный отчет'!E42</f>
        <v>236982208</v>
      </c>
    </row>
    <row r="16" spans="1:6" ht="15.75" x14ac:dyDescent="0.25">
      <c r="A16" s="47"/>
      <c r="B16" s="48"/>
      <c r="C16" s="124"/>
      <c r="D16" s="128"/>
      <c r="E16" s="128"/>
      <c r="F16" s="128"/>
    </row>
    <row r="17" spans="1:6" ht="54" customHeight="1" x14ac:dyDescent="0.3">
      <c r="A17" s="132" t="s">
        <v>60</v>
      </c>
      <c r="B17" s="132"/>
      <c r="C17" s="133" t="s">
        <v>61</v>
      </c>
      <c r="D17" s="186">
        <f>D10/D15</f>
        <v>0.67289847331089059</v>
      </c>
      <c r="E17" s="186">
        <f>E10/E15</f>
        <v>0.77853659612965864</v>
      </c>
      <c r="F17" s="186">
        <f>F10/F15</f>
        <v>0.35357369950743306</v>
      </c>
    </row>
    <row r="18" spans="1:6" ht="18.75" x14ac:dyDescent="0.3">
      <c r="A18" s="134" t="s">
        <v>62</v>
      </c>
      <c r="B18" s="134"/>
      <c r="C18" s="133" t="s">
        <v>63</v>
      </c>
      <c r="D18" s="186">
        <f>(D12+D13)/D15</f>
        <v>0.64277462391771534</v>
      </c>
      <c r="E18" s="186">
        <f>(E12+E13)/E15</f>
        <v>0.74827886758313289</v>
      </c>
      <c r="F18" s="186">
        <f>(F12+F13)/F15</f>
        <v>0.31993935595367562</v>
      </c>
    </row>
    <row r="19" spans="1:6" ht="18.75" x14ac:dyDescent="0.3">
      <c r="A19" s="134" t="s">
        <v>64</v>
      </c>
      <c r="B19" s="134"/>
      <c r="C19" s="133" t="s">
        <v>65</v>
      </c>
      <c r="D19" s="186">
        <f>D13/D15</f>
        <v>0.4214419696649731</v>
      </c>
      <c r="E19" s="186">
        <f>E13/E15</f>
        <v>0.58001610803415782</v>
      </c>
      <c r="F19" s="186">
        <f>F13/F15</f>
        <v>0.18750505101209961</v>
      </c>
    </row>
    <row r="20" spans="1:6" ht="15.75" x14ac:dyDescent="0.25">
      <c r="A20" s="129"/>
      <c r="B20" s="129"/>
      <c r="C20" s="130"/>
      <c r="D20" s="131"/>
      <c r="E20" s="131"/>
      <c r="F20" s="131"/>
    </row>
    <row r="22" spans="1:6" s="179" customFormat="1" ht="15" x14ac:dyDescent="0.2"/>
    <row r="23" spans="1:6" s="179" customFormat="1" ht="15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0"/>
  <sheetViews>
    <sheetView zoomScale="115" zoomScaleNormal="115" workbookViewId="0">
      <selection activeCell="J18" sqref="J18"/>
    </sheetView>
  </sheetViews>
  <sheetFormatPr defaultRowHeight="10.5" x14ac:dyDescent="0.15"/>
  <cols>
    <col min="2" max="2" width="51.83203125" customWidth="1"/>
    <col min="3" max="3" width="28.6640625" customWidth="1"/>
    <col min="4" max="5" width="19.5" customWidth="1"/>
    <col min="6" max="6" width="20.6640625" customWidth="1"/>
  </cols>
  <sheetData>
    <row r="2" spans="1:6" ht="14.25" x14ac:dyDescent="0.2">
      <c r="B2" s="39" t="s">
        <v>93</v>
      </c>
      <c r="C2" s="39"/>
      <c r="D2" s="39"/>
      <c r="E2" s="39"/>
      <c r="F2" s="39"/>
    </row>
    <row r="3" spans="1:6" ht="14.25" x14ac:dyDescent="0.2">
      <c r="B3" s="39" t="s">
        <v>272</v>
      </c>
      <c r="C3" s="39"/>
      <c r="D3" s="39"/>
      <c r="E3" s="39"/>
      <c r="F3" s="39"/>
    </row>
    <row r="4" spans="1:6" ht="13.5" thickBot="1" x14ac:dyDescent="0.25">
      <c r="D4" s="10"/>
      <c r="E4" s="10"/>
    </row>
    <row r="5" spans="1:6" ht="15.75" x14ac:dyDescent="0.25">
      <c r="A5" s="258"/>
      <c r="B5" s="60" t="s">
        <v>92</v>
      </c>
      <c r="C5" s="41"/>
      <c r="D5" s="175">
        <v>2017</v>
      </c>
      <c r="E5" s="175">
        <v>2018</v>
      </c>
      <c r="F5" s="175">
        <v>2019</v>
      </c>
    </row>
    <row r="6" spans="1:6" ht="13.5" thickBot="1" x14ac:dyDescent="0.25">
      <c r="A6" s="259"/>
      <c r="B6" s="42"/>
      <c r="C6" s="43"/>
      <c r="D6" s="61" t="s">
        <v>1</v>
      </c>
      <c r="E6" s="178"/>
      <c r="F6" s="62" t="s">
        <v>1</v>
      </c>
    </row>
    <row r="7" spans="1:6" ht="16.5" thickBot="1" x14ac:dyDescent="0.3">
      <c r="A7" s="72">
        <v>1</v>
      </c>
      <c r="B7" s="58" t="s">
        <v>66</v>
      </c>
      <c r="C7" s="46" t="s">
        <v>67</v>
      </c>
      <c r="D7" s="160">
        <f>'Сводный отчет'!C16+'Сводный отчет'!C17</f>
        <v>4809000</v>
      </c>
      <c r="E7" s="160">
        <f>'Сводный отчет'!D16+'Сводный отчет'!D17</f>
        <v>5354000</v>
      </c>
      <c r="F7" s="160">
        <f>'Сводный отчет'!E16+'Сводный отчет'!E17</f>
        <v>7849075</v>
      </c>
    </row>
    <row r="8" spans="1:6" ht="16.5" thickBot="1" x14ac:dyDescent="0.3">
      <c r="A8" s="255">
        <v>2</v>
      </c>
      <c r="B8" s="47"/>
      <c r="C8" s="48"/>
      <c r="D8" s="148"/>
      <c r="E8" s="148"/>
      <c r="F8" s="161"/>
    </row>
    <row r="9" spans="1:6" ht="24" customHeight="1" thickBot="1" x14ac:dyDescent="0.3">
      <c r="A9" s="256"/>
      <c r="B9" s="63" t="s">
        <v>68</v>
      </c>
      <c r="C9" s="49" t="s">
        <v>40</v>
      </c>
      <c r="D9" s="160">
        <f>'Сводный отчет'!C32+'Сводный отчет'!C42</f>
        <v>114724000</v>
      </c>
      <c r="E9" s="160">
        <f>'Сводный отчет'!D32+'Сводный отчет'!D42</f>
        <v>107428000</v>
      </c>
      <c r="F9" s="160">
        <f>'Сводный отчет'!E32+'Сводный отчет'!E42</f>
        <v>108406400</v>
      </c>
    </row>
    <row r="10" spans="1:6" ht="22.5" customHeight="1" thickBot="1" x14ac:dyDescent="0.3">
      <c r="A10" s="73">
        <v>3</v>
      </c>
      <c r="B10" s="58" t="s">
        <v>69</v>
      </c>
      <c r="C10" s="50">
        <v>1100</v>
      </c>
      <c r="D10" s="162">
        <f>'Сводный отчет'!C14</f>
        <v>473701000</v>
      </c>
      <c r="E10" s="162">
        <f>'Сводный отчет'!D14</f>
        <v>703681000</v>
      </c>
      <c r="F10" s="162">
        <f>'Сводный отчет'!E14</f>
        <v>707436690</v>
      </c>
    </row>
    <row r="11" spans="1:6" ht="15.75" x14ac:dyDescent="0.25">
      <c r="A11" s="255">
        <v>4</v>
      </c>
      <c r="B11" s="64" t="s">
        <v>70</v>
      </c>
      <c r="C11" s="51"/>
      <c r="D11" s="163"/>
      <c r="E11" s="163"/>
      <c r="F11" s="163"/>
    </row>
    <row r="12" spans="1:6" ht="16.5" thickBot="1" x14ac:dyDescent="0.3">
      <c r="A12" s="256"/>
      <c r="B12" s="58" t="s">
        <v>71</v>
      </c>
      <c r="C12" s="46" t="s">
        <v>72</v>
      </c>
      <c r="D12" s="205">
        <f>D9-D10</f>
        <v>-358977000</v>
      </c>
      <c r="E12" s="205">
        <f>E9-E10</f>
        <v>-596253000</v>
      </c>
      <c r="F12" s="205">
        <f t="shared" ref="F12" si="0">F9-F10</f>
        <v>-599030290</v>
      </c>
    </row>
    <row r="13" spans="1:6" ht="15.75" x14ac:dyDescent="0.25">
      <c r="A13" s="255">
        <v>5</v>
      </c>
      <c r="B13" s="65" t="s">
        <v>73</v>
      </c>
      <c r="C13" s="52"/>
      <c r="D13" s="164"/>
      <c r="E13" s="164"/>
      <c r="F13" s="164"/>
    </row>
    <row r="14" spans="1:6" ht="15.75" x14ac:dyDescent="0.25">
      <c r="A14" s="257"/>
      <c r="B14" s="66" t="s">
        <v>74</v>
      </c>
      <c r="C14" s="53"/>
      <c r="D14" s="165"/>
      <c r="E14" s="165"/>
      <c r="F14" s="165"/>
    </row>
    <row r="15" spans="1:6" ht="16.5" thickBot="1" x14ac:dyDescent="0.3">
      <c r="A15" s="256"/>
      <c r="B15" s="67" t="s">
        <v>75</v>
      </c>
      <c r="C15" s="54" t="s">
        <v>185</v>
      </c>
      <c r="D15" s="206">
        <f>D12-D7</f>
        <v>-363786000</v>
      </c>
      <c r="E15" s="206">
        <f>E12-E7</f>
        <v>-601607000</v>
      </c>
      <c r="F15" s="206">
        <f t="shared" ref="F15" si="1">F12-F7</f>
        <v>-606879365</v>
      </c>
    </row>
    <row r="16" spans="1:6" ht="15.75" x14ac:dyDescent="0.25">
      <c r="A16" s="255">
        <v>6</v>
      </c>
      <c r="B16" s="64" t="s">
        <v>76</v>
      </c>
      <c r="C16" s="51"/>
      <c r="D16" s="163"/>
      <c r="E16" s="163"/>
      <c r="F16" s="163"/>
    </row>
    <row r="17" spans="1:6" ht="16.5" thickBot="1" x14ac:dyDescent="0.3">
      <c r="A17" s="256"/>
      <c r="B17" s="58" t="s">
        <v>77</v>
      </c>
      <c r="C17" s="55">
        <v>1400</v>
      </c>
      <c r="D17" s="162">
        <f>'Сводный отчет'!C38</f>
        <v>306313000</v>
      </c>
      <c r="E17" s="162">
        <f>'Сводный отчет'!D38</f>
        <v>556107000</v>
      </c>
      <c r="F17" s="162">
        <f>'Сводный отчет'!E38</f>
        <v>445838758</v>
      </c>
    </row>
    <row r="18" spans="1:6" ht="15.75" x14ac:dyDescent="0.25">
      <c r="A18" s="255">
        <v>7</v>
      </c>
      <c r="B18" s="64" t="s">
        <v>78</v>
      </c>
      <c r="C18" s="51"/>
      <c r="D18" s="163"/>
      <c r="E18" s="163"/>
      <c r="F18" s="163"/>
    </row>
    <row r="19" spans="1:6" ht="15.75" x14ac:dyDescent="0.25">
      <c r="A19" s="257"/>
      <c r="B19" s="68" t="s">
        <v>79</v>
      </c>
      <c r="C19" s="56"/>
      <c r="D19" s="166"/>
      <c r="E19" s="166"/>
      <c r="F19" s="166"/>
    </row>
    <row r="20" spans="1:6" ht="16.5" thickBot="1" x14ac:dyDescent="0.3">
      <c r="A20" s="256"/>
      <c r="B20" s="69" t="s">
        <v>80</v>
      </c>
      <c r="C20" s="57" t="s">
        <v>186</v>
      </c>
      <c r="D20" s="162">
        <f>D12+D17</f>
        <v>-52664000</v>
      </c>
      <c r="E20" s="162">
        <f>E12+E17</f>
        <v>-40146000</v>
      </c>
      <c r="F20" s="162">
        <f t="shared" ref="F20" si="2">F12+F17</f>
        <v>-153191532</v>
      </c>
    </row>
    <row r="21" spans="1:6" ht="15.75" x14ac:dyDescent="0.25">
      <c r="A21" s="255">
        <v>8</v>
      </c>
      <c r="B21" s="64" t="s">
        <v>81</v>
      </c>
      <c r="C21" s="51"/>
      <c r="D21" s="167"/>
      <c r="E21" s="167"/>
      <c r="F21" s="167"/>
    </row>
    <row r="22" spans="1:6" ht="16.5" thickBot="1" x14ac:dyDescent="0.3">
      <c r="A22" s="256"/>
      <c r="B22" s="58" t="s">
        <v>82</v>
      </c>
      <c r="C22" s="46" t="s">
        <v>187</v>
      </c>
      <c r="D22" s="205">
        <f>D20-D7</f>
        <v>-57473000</v>
      </c>
      <c r="E22" s="205">
        <f>E20-E7</f>
        <v>-45500000</v>
      </c>
      <c r="F22" s="205">
        <f t="shared" ref="F22" si="3">F20-F7</f>
        <v>-161040607</v>
      </c>
    </row>
    <row r="23" spans="1:6" ht="15.75" x14ac:dyDescent="0.25">
      <c r="A23" s="255">
        <v>9</v>
      </c>
      <c r="B23" s="64" t="s">
        <v>83</v>
      </c>
      <c r="C23" s="51"/>
      <c r="D23" s="163"/>
      <c r="E23" s="163"/>
      <c r="F23" s="163"/>
    </row>
    <row r="24" spans="1:6" ht="16.5" thickBot="1" x14ac:dyDescent="0.3">
      <c r="A24" s="256"/>
      <c r="B24" s="58" t="s">
        <v>84</v>
      </c>
      <c r="C24" s="50">
        <v>1510</v>
      </c>
      <c r="D24" s="162">
        <f>'Сводный отчет'!C40</f>
        <v>88710000</v>
      </c>
      <c r="E24" s="162">
        <f>'Сводный отчет'!D40</f>
        <v>42449000</v>
      </c>
      <c r="F24" s="162">
        <f>'Сводный отчет'!E40</f>
        <v>125624566</v>
      </c>
    </row>
    <row r="25" spans="1:6" ht="15.75" x14ac:dyDescent="0.25">
      <c r="A25" s="255">
        <v>10</v>
      </c>
      <c r="B25" s="64" t="s">
        <v>85</v>
      </c>
      <c r="C25" s="51"/>
      <c r="D25" s="163"/>
      <c r="E25" s="163"/>
      <c r="F25" s="163"/>
    </row>
    <row r="26" spans="1:6" ht="16.5" thickBot="1" x14ac:dyDescent="0.3">
      <c r="A26" s="256"/>
      <c r="B26" s="58" t="s">
        <v>86</v>
      </c>
      <c r="C26" s="46" t="s">
        <v>87</v>
      </c>
      <c r="D26" s="162">
        <f>D20+D24</f>
        <v>36046000</v>
      </c>
      <c r="E26" s="162">
        <f>E20+E24</f>
        <v>2303000</v>
      </c>
      <c r="F26" s="162">
        <f t="shared" ref="F26" si="4">F20+F24</f>
        <v>-27566966</v>
      </c>
    </row>
    <row r="27" spans="1:6" ht="15.75" x14ac:dyDescent="0.25">
      <c r="A27" s="255">
        <v>11</v>
      </c>
      <c r="B27" s="65" t="s">
        <v>73</v>
      </c>
      <c r="C27" s="52"/>
      <c r="D27" s="164"/>
      <c r="E27" s="164"/>
      <c r="F27" s="164"/>
    </row>
    <row r="28" spans="1:6" ht="15.75" x14ac:dyDescent="0.25">
      <c r="A28" s="257"/>
      <c r="B28" s="66" t="s">
        <v>88</v>
      </c>
      <c r="C28" s="53"/>
      <c r="D28" s="207">
        <f>D26-D7</f>
        <v>31237000</v>
      </c>
      <c r="E28" s="207">
        <f>E26-E7</f>
        <v>-3051000</v>
      </c>
      <c r="F28" s="207">
        <f t="shared" ref="F28" si="5">F26-F7</f>
        <v>-35416041</v>
      </c>
    </row>
    <row r="29" spans="1:6" ht="16.5" thickBot="1" x14ac:dyDescent="0.3">
      <c r="A29" s="256"/>
      <c r="B29" s="70" t="s">
        <v>89</v>
      </c>
      <c r="C29" s="58" t="s">
        <v>188</v>
      </c>
      <c r="D29" s="168"/>
      <c r="E29" s="168"/>
      <c r="F29" s="169"/>
    </row>
    <row r="30" spans="1:6" ht="16.5" thickBot="1" x14ac:dyDescent="0.3">
      <c r="A30" s="74">
        <v>12</v>
      </c>
      <c r="B30" s="71" t="s">
        <v>90</v>
      </c>
      <c r="C30" s="59" t="s">
        <v>91</v>
      </c>
      <c r="D30" s="170" t="s">
        <v>273</v>
      </c>
      <c r="E30" s="170" t="s">
        <v>274</v>
      </c>
      <c r="F30" s="227" t="s">
        <v>274</v>
      </c>
    </row>
  </sheetData>
  <mergeCells count="10">
    <mergeCell ref="A25:A26"/>
    <mergeCell ref="A27:A29"/>
    <mergeCell ref="A5:A6"/>
    <mergeCell ref="A8:A9"/>
    <mergeCell ref="A11:A12"/>
    <mergeCell ref="A13:A15"/>
    <mergeCell ref="A16:A17"/>
    <mergeCell ref="A18:A20"/>
    <mergeCell ref="A21:A22"/>
    <mergeCell ref="A23:A24"/>
  </mergeCells>
  <phoneticPr fontId="2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30"/>
  <sheetViews>
    <sheetView topLeftCell="A4" zoomScale="115" zoomScaleNormal="115" workbookViewId="0">
      <selection activeCell="J18" sqref="J18"/>
    </sheetView>
  </sheetViews>
  <sheetFormatPr defaultRowHeight="10.5" x14ac:dyDescent="0.15"/>
  <cols>
    <col min="1" max="1" width="7" customWidth="1"/>
    <col min="2" max="2" width="52" customWidth="1"/>
    <col min="3" max="3" width="24" customWidth="1"/>
    <col min="4" max="6" width="23.6640625" customWidth="1"/>
  </cols>
  <sheetData>
    <row r="3" spans="1:6" ht="28.5" x14ac:dyDescent="0.2">
      <c r="A3" s="263" t="s">
        <v>276</v>
      </c>
      <c r="B3" s="39"/>
      <c r="C3" s="39"/>
      <c r="D3" s="39"/>
      <c r="E3" s="39"/>
      <c r="F3" s="39"/>
    </row>
    <row r="4" spans="1:6" ht="14.25" x14ac:dyDescent="0.2">
      <c r="D4" s="39"/>
      <c r="E4" s="39"/>
      <c r="F4" s="39"/>
    </row>
    <row r="5" spans="1:6" ht="15.75" x14ac:dyDescent="0.25">
      <c r="A5" s="76" t="s">
        <v>92</v>
      </c>
      <c r="B5" s="77"/>
      <c r="C5" s="78"/>
      <c r="D5" s="175">
        <v>2017</v>
      </c>
      <c r="E5" s="175">
        <v>2018</v>
      </c>
      <c r="F5" s="175">
        <v>2019</v>
      </c>
    </row>
    <row r="6" spans="1:6" ht="15.75" thickBot="1" x14ac:dyDescent="0.3">
      <c r="A6" s="103" t="s">
        <v>1</v>
      </c>
      <c r="B6" s="79"/>
      <c r="C6" s="80"/>
      <c r="D6" s="81" t="s">
        <v>1</v>
      </c>
      <c r="E6" s="81"/>
      <c r="F6" s="81" t="s">
        <v>1</v>
      </c>
    </row>
    <row r="7" spans="1:6" ht="15.75" thickBot="1" x14ac:dyDescent="0.3">
      <c r="A7" s="72">
        <v>1</v>
      </c>
      <c r="B7" s="94" t="s">
        <v>66</v>
      </c>
      <c r="C7" s="82" t="s">
        <v>67</v>
      </c>
      <c r="D7" s="208">
        <f>'Сводный отчет'!C16+'Сводный отчет'!C17</f>
        <v>4809000</v>
      </c>
      <c r="E7" s="208">
        <f>'Сводный отчет'!D16+'Сводный отчет'!D17</f>
        <v>5354000</v>
      </c>
      <c r="F7" s="208">
        <f>'Сводный отчет'!E16+'Сводный отчет'!E17</f>
        <v>7849075</v>
      </c>
    </row>
    <row r="8" spans="1:6" ht="15.75" thickBot="1" x14ac:dyDescent="0.3">
      <c r="A8" s="73"/>
      <c r="B8" s="83"/>
      <c r="C8" s="84"/>
      <c r="D8" s="209"/>
      <c r="E8" s="209"/>
      <c r="F8" s="209"/>
    </row>
    <row r="9" spans="1:6" ht="15.75" thickBot="1" x14ac:dyDescent="0.3">
      <c r="A9" s="73">
        <v>2</v>
      </c>
      <c r="B9" s="94" t="s">
        <v>68</v>
      </c>
      <c r="C9" s="85" t="s">
        <v>40</v>
      </c>
      <c r="D9" s="210">
        <f>'Сводный отчет'!C32+'Сводный отчет'!C42</f>
        <v>114724000</v>
      </c>
      <c r="E9" s="210">
        <f>'Сводный отчет'!D32+'Сводный отчет'!D42</f>
        <v>107428000</v>
      </c>
      <c r="F9" s="210">
        <f>'Сводный отчет'!E32+'Сводный отчет'!E42</f>
        <v>108406400</v>
      </c>
    </row>
    <row r="10" spans="1:6" ht="15.75" thickBot="1" x14ac:dyDescent="0.3">
      <c r="A10" s="73">
        <v>3</v>
      </c>
      <c r="B10" s="95" t="s">
        <v>69</v>
      </c>
      <c r="C10" s="86">
        <v>1100</v>
      </c>
      <c r="D10" s="211">
        <f>'Сводный отчет'!C14</f>
        <v>473701000</v>
      </c>
      <c r="E10" s="211">
        <f>'Сводный отчет'!D14</f>
        <v>703681000</v>
      </c>
      <c r="F10" s="211">
        <f>'Сводный отчет'!E14</f>
        <v>707436690</v>
      </c>
    </row>
    <row r="11" spans="1:6" ht="15" x14ac:dyDescent="0.25">
      <c r="A11" s="255">
        <v>4</v>
      </c>
      <c r="B11" s="96" t="s">
        <v>70</v>
      </c>
      <c r="C11" s="85"/>
      <c r="D11" s="210"/>
      <c r="E11" s="210"/>
      <c r="F11" s="210"/>
    </row>
    <row r="12" spans="1:6" ht="15.75" thickBot="1" x14ac:dyDescent="0.3">
      <c r="A12" s="256"/>
      <c r="B12" s="95" t="s">
        <v>71</v>
      </c>
      <c r="C12" s="87" t="s">
        <v>72</v>
      </c>
      <c r="D12" s="211">
        <f>D9-D10</f>
        <v>-358977000</v>
      </c>
      <c r="E12" s="211">
        <f>E9-E10</f>
        <v>-596253000</v>
      </c>
      <c r="F12" s="211">
        <f t="shared" ref="F12" si="0">F9-F10</f>
        <v>-599030290</v>
      </c>
    </row>
    <row r="13" spans="1:6" ht="15.75" thickBot="1" x14ac:dyDescent="0.3">
      <c r="A13" s="73">
        <v>5</v>
      </c>
      <c r="B13" s="94" t="s">
        <v>94</v>
      </c>
      <c r="C13" s="88">
        <v>1600</v>
      </c>
      <c r="D13" s="208">
        <f>'Сводный отчет'!C23</f>
        <v>582039000</v>
      </c>
      <c r="E13" s="208">
        <f>'Сводный отчет'!D23</f>
        <v>844811000</v>
      </c>
      <c r="F13" s="208">
        <f>'Сводный отчет'!E23</f>
        <v>791227366</v>
      </c>
    </row>
    <row r="14" spans="1:6" ht="15" x14ac:dyDescent="0.25">
      <c r="A14" s="255">
        <v>6</v>
      </c>
      <c r="B14" s="96" t="s">
        <v>95</v>
      </c>
      <c r="C14" s="85"/>
      <c r="D14" s="210"/>
      <c r="E14" s="210"/>
      <c r="F14" s="210"/>
    </row>
    <row r="15" spans="1:6" ht="15.75" thickBot="1" x14ac:dyDescent="0.3">
      <c r="A15" s="256"/>
      <c r="B15" s="95" t="s">
        <v>96</v>
      </c>
      <c r="C15" s="87" t="s">
        <v>97</v>
      </c>
      <c r="D15" s="264">
        <f>D9/D13</f>
        <v>0.19710706670858827</v>
      </c>
      <c r="E15" s="264">
        <f>E9/E13</f>
        <v>0.12716217000015387</v>
      </c>
      <c r="F15" s="264">
        <f t="shared" ref="F15" si="1">F9/F13</f>
        <v>0.13701042792293916</v>
      </c>
    </row>
    <row r="16" spans="1:6" ht="15.75" thickBot="1" x14ac:dyDescent="0.3">
      <c r="A16" s="73">
        <v>7</v>
      </c>
      <c r="B16" s="94" t="s">
        <v>98</v>
      </c>
      <c r="C16" s="82" t="s">
        <v>41</v>
      </c>
      <c r="D16" s="212">
        <f>'Сводный отчет'!C38+'Сводный отчет'!C45-'Сводный отчет'!C42</f>
        <v>467315000</v>
      </c>
      <c r="E16" s="212">
        <f>'Сводный отчет'!D38+'Сводный отчет'!D45-'Сводный отчет'!D42</f>
        <v>737383000</v>
      </c>
      <c r="F16" s="212">
        <f>'Сводный отчет'!E38+'Сводный отчет'!E45-'Сводный отчет'!E42</f>
        <v>682820966</v>
      </c>
    </row>
    <row r="17" spans="1:6" ht="15" x14ac:dyDescent="0.25">
      <c r="A17" s="255">
        <v>8</v>
      </c>
      <c r="B17" s="97" t="s">
        <v>95</v>
      </c>
      <c r="C17" s="89"/>
      <c r="D17" s="213"/>
      <c r="E17" s="213"/>
      <c r="F17" s="213"/>
    </row>
    <row r="18" spans="1:6" ht="15.75" thickBot="1" x14ac:dyDescent="0.3">
      <c r="A18" s="256"/>
      <c r="B18" s="98" t="s">
        <v>99</v>
      </c>
      <c r="C18" s="90" t="s">
        <v>100</v>
      </c>
      <c r="D18" s="214">
        <f>D16/D13</f>
        <v>0.80289293329141176</v>
      </c>
      <c r="E18" s="214">
        <f>E16/E13</f>
        <v>0.87283782999984616</v>
      </c>
      <c r="F18" s="214">
        <f t="shared" ref="F18" si="2">F16/F13</f>
        <v>0.86298957207706084</v>
      </c>
    </row>
    <row r="19" spans="1:6" ht="26.25" customHeight="1" thickBot="1" x14ac:dyDescent="0.3">
      <c r="A19" s="73">
        <v>9</v>
      </c>
      <c r="B19" s="99" t="s">
        <v>101</v>
      </c>
      <c r="C19" s="45" t="s">
        <v>189</v>
      </c>
      <c r="D19" s="215">
        <f>1-D15</f>
        <v>0.80289293329141176</v>
      </c>
      <c r="E19" s="215">
        <f t="shared" ref="E19:F19" si="3">1-E15</f>
        <v>0.87283782999984616</v>
      </c>
      <c r="F19" s="215">
        <f t="shared" si="3"/>
        <v>0.86298957207706084</v>
      </c>
    </row>
    <row r="20" spans="1:6" ht="32.25" customHeight="1" thickBot="1" x14ac:dyDescent="0.3">
      <c r="A20" s="73">
        <v>10</v>
      </c>
      <c r="B20" s="100" t="s">
        <v>102</v>
      </c>
      <c r="C20" s="44" t="s">
        <v>103</v>
      </c>
      <c r="D20" s="216">
        <f>D12/D9</f>
        <v>-3.1290488476691887</v>
      </c>
      <c r="E20" s="216">
        <f>E12/E9</f>
        <v>-5.5502569162601931</v>
      </c>
      <c r="F20" s="216">
        <f t="shared" ref="F20" si="4">F12/F9</f>
        <v>-5.5257834408300619</v>
      </c>
    </row>
    <row r="21" spans="1:6" ht="15" x14ac:dyDescent="0.25">
      <c r="A21" s="255">
        <v>11</v>
      </c>
      <c r="B21" s="97" t="s">
        <v>76</v>
      </c>
      <c r="C21" s="89"/>
      <c r="D21" s="213"/>
      <c r="E21" s="213"/>
      <c r="F21" s="213"/>
    </row>
    <row r="22" spans="1:6" ht="15.75" thickBot="1" x14ac:dyDescent="0.3">
      <c r="A22" s="256"/>
      <c r="B22" s="98" t="s">
        <v>77</v>
      </c>
      <c r="C22" s="91">
        <v>1400</v>
      </c>
      <c r="D22" s="217">
        <f>'Сводный отчет'!C38</f>
        <v>306313000</v>
      </c>
      <c r="E22" s="217">
        <f>'Сводный отчет'!D38</f>
        <v>556107000</v>
      </c>
      <c r="F22" s="217">
        <f>'Сводный отчет'!E38</f>
        <v>445838758</v>
      </c>
    </row>
    <row r="23" spans="1:6" ht="15" x14ac:dyDescent="0.25">
      <c r="A23" s="255">
        <v>12</v>
      </c>
      <c r="B23" s="97" t="s">
        <v>104</v>
      </c>
      <c r="C23" s="89"/>
      <c r="D23" s="213"/>
      <c r="E23" s="213"/>
      <c r="F23" s="213"/>
    </row>
    <row r="24" spans="1:6" ht="15.75" thickBot="1" x14ac:dyDescent="0.3">
      <c r="A24" s="256"/>
      <c r="B24" s="98" t="s">
        <v>105</v>
      </c>
      <c r="C24" s="90" t="s">
        <v>106</v>
      </c>
      <c r="D24" s="214">
        <f>D22/D10</f>
        <v>0.64663785805814211</v>
      </c>
      <c r="E24" s="214">
        <f>E22/E10</f>
        <v>0.79028281280864487</v>
      </c>
      <c r="F24" s="214">
        <f t="shared" ref="F24" si="5">F22/F10</f>
        <v>0.63021718310934649</v>
      </c>
    </row>
    <row r="25" spans="1:6" ht="15" x14ac:dyDescent="0.25">
      <c r="A25" s="255">
        <v>13</v>
      </c>
      <c r="B25" s="97" t="s">
        <v>107</v>
      </c>
      <c r="C25" s="89"/>
      <c r="D25" s="213"/>
      <c r="E25" s="213"/>
      <c r="F25" s="213"/>
    </row>
    <row r="26" spans="1:6" ht="15.75" thickBot="1" x14ac:dyDescent="0.3">
      <c r="A26" s="256"/>
      <c r="B26" s="98" t="s">
        <v>108</v>
      </c>
      <c r="C26" s="90" t="s">
        <v>109</v>
      </c>
      <c r="D26" s="218">
        <f>D22/(D22+D9)</f>
        <v>0.72752038419426324</v>
      </c>
      <c r="E26" s="218">
        <f>E22/(E22+E9)</f>
        <v>0.83809746283165165</v>
      </c>
      <c r="F26" s="218">
        <f t="shared" ref="F26" si="6">F22/(F22+F9)</f>
        <v>0.80440713205112024</v>
      </c>
    </row>
    <row r="27" spans="1:6" ht="15" x14ac:dyDescent="0.25">
      <c r="A27" s="255">
        <v>14</v>
      </c>
      <c r="B27" s="97" t="s">
        <v>110</v>
      </c>
      <c r="C27" s="89"/>
      <c r="D27" s="213"/>
      <c r="E27" s="213"/>
      <c r="F27" s="213"/>
    </row>
    <row r="28" spans="1:6" ht="15.75" thickBot="1" x14ac:dyDescent="0.3">
      <c r="A28" s="256"/>
      <c r="B28" s="98" t="s">
        <v>111</v>
      </c>
      <c r="C28" s="90" t="s">
        <v>190</v>
      </c>
      <c r="D28" s="218">
        <f>D16/D9</f>
        <v>4.0733848192182975</v>
      </c>
      <c r="E28" s="218">
        <f>E16/E9</f>
        <v>6.8639740105000557</v>
      </c>
      <c r="F28" s="218">
        <f t="shared" ref="F28" si="7">F16/F9</f>
        <v>6.2987145223898224</v>
      </c>
    </row>
    <row r="29" spans="1:6" ht="15.75" thickBot="1" x14ac:dyDescent="0.3">
      <c r="A29" s="73">
        <v>15</v>
      </c>
      <c r="B29" s="101" t="s">
        <v>112</v>
      </c>
      <c r="C29" s="92">
        <v>1200</v>
      </c>
      <c r="D29" s="219">
        <f>'Сводный отчет'!C22</f>
        <v>108338000</v>
      </c>
      <c r="E29" s="219">
        <f>'Сводный отчет'!D22</f>
        <v>141130000</v>
      </c>
      <c r="F29" s="219">
        <f>'Сводный отчет'!E22</f>
        <v>83790676</v>
      </c>
    </row>
    <row r="30" spans="1:6" ht="35.25" customHeight="1" thickBot="1" x14ac:dyDescent="0.3">
      <c r="A30" s="74">
        <v>16</v>
      </c>
      <c r="B30" s="102" t="s">
        <v>113</v>
      </c>
      <c r="C30" s="93" t="s">
        <v>114</v>
      </c>
      <c r="D30" s="220">
        <f>D12/D29</f>
        <v>-3.313491111152135</v>
      </c>
      <c r="E30" s="220">
        <f>E12/E29</f>
        <v>-4.2248494296039114</v>
      </c>
      <c r="F30" s="220">
        <f t="shared" ref="F30" si="8">F12/F29</f>
        <v>-7.1491282633881603</v>
      </c>
    </row>
  </sheetData>
  <mergeCells count="7">
    <mergeCell ref="A27:A28"/>
    <mergeCell ref="A14:A15"/>
    <mergeCell ref="A17:A18"/>
    <mergeCell ref="A11:A12"/>
    <mergeCell ref="A21:A22"/>
    <mergeCell ref="A23:A24"/>
    <mergeCell ref="A25:A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58"/>
  <sheetViews>
    <sheetView workbookViewId="0">
      <pane ySplit="4" topLeftCell="A35" activePane="bottomLeft" state="frozen"/>
      <selection pane="bottomLeft" activeCell="J8" sqref="J8"/>
    </sheetView>
  </sheetViews>
  <sheetFormatPr defaultRowHeight="10.5" x14ac:dyDescent="0.15"/>
  <cols>
    <col min="1" max="1" width="9.33203125" style="110"/>
    <col min="2" max="2" width="29.5" customWidth="1"/>
    <col min="3" max="4" width="29.6640625" customWidth="1"/>
    <col min="5" max="5" width="19.83203125" style="143" bestFit="1" customWidth="1"/>
    <col min="6" max="6" width="19.5" style="143" bestFit="1" customWidth="1"/>
  </cols>
  <sheetData>
    <row r="2" spans="1:6" ht="18.75" x14ac:dyDescent="0.3">
      <c r="A2" s="109"/>
      <c r="B2" s="260" t="s">
        <v>115</v>
      </c>
      <c r="C2" s="260"/>
      <c r="D2" s="260"/>
      <c r="E2" s="260"/>
    </row>
    <row r="3" spans="1:6" x14ac:dyDescent="0.15">
      <c r="F3" t="s">
        <v>116</v>
      </c>
    </row>
    <row r="4" spans="1:6" ht="31.5" x14ac:dyDescent="0.15">
      <c r="A4" s="105"/>
      <c r="B4" s="104" t="s">
        <v>117</v>
      </c>
      <c r="C4" s="104" t="s">
        <v>118</v>
      </c>
      <c r="D4" s="171" t="s">
        <v>266</v>
      </c>
      <c r="E4" s="171" t="s">
        <v>267</v>
      </c>
      <c r="F4" s="171" t="s">
        <v>119</v>
      </c>
    </row>
    <row r="5" spans="1:6" ht="15.75" x14ac:dyDescent="0.15">
      <c r="A5" s="108">
        <v>1</v>
      </c>
      <c r="B5" s="106" t="s">
        <v>120</v>
      </c>
      <c r="C5" s="107">
        <v>2110</v>
      </c>
      <c r="D5" s="172">
        <f>'Сводный отчет'!D49</f>
        <v>331236000</v>
      </c>
      <c r="E5" s="172">
        <f>'Сводный отчет'!E49</f>
        <v>342122949</v>
      </c>
      <c r="F5" s="172">
        <f>E5-D5</f>
        <v>10886949</v>
      </c>
    </row>
    <row r="6" spans="1:6" ht="15.75" x14ac:dyDescent="0.15">
      <c r="A6" s="108">
        <v>2</v>
      </c>
      <c r="B6" s="106" t="s">
        <v>121</v>
      </c>
      <c r="C6" s="107">
        <v>2400</v>
      </c>
      <c r="D6" s="172">
        <f>'Сводный отчет'!D67</f>
        <v>9160000</v>
      </c>
      <c r="E6" s="172">
        <f>'Сводный отчет'!E67</f>
        <v>64611997</v>
      </c>
      <c r="F6" s="172">
        <f t="shared" ref="F6:F34" si="0">E6-D6</f>
        <v>55451997</v>
      </c>
    </row>
    <row r="7" spans="1:6" ht="51.75" customHeight="1" x14ac:dyDescent="0.15">
      <c r="A7" s="108">
        <v>3</v>
      </c>
      <c r="B7" s="106" t="s">
        <v>122</v>
      </c>
      <c r="C7" s="106" t="s">
        <v>123</v>
      </c>
      <c r="D7" s="172">
        <f>('Сводный отчет'!C23+'Сводный отчет'!D23)/2</f>
        <v>713425000</v>
      </c>
      <c r="E7" s="172">
        <f>('Сводный отчет'!D23+'Сводный отчет'!E23)/2</f>
        <v>818019183</v>
      </c>
      <c r="F7" s="172">
        <f t="shared" si="0"/>
        <v>104594183</v>
      </c>
    </row>
    <row r="8" spans="1:6" ht="81" customHeight="1" x14ac:dyDescent="0.15">
      <c r="A8" s="108">
        <v>4</v>
      </c>
      <c r="B8" s="106" t="s">
        <v>124</v>
      </c>
      <c r="C8" s="106" t="s">
        <v>125</v>
      </c>
      <c r="D8" s="172">
        <f>('Сводный отчет'!C14+'Сводный отчет'!D14)/2</f>
        <v>588691000</v>
      </c>
      <c r="E8" s="172">
        <f>('Сводный отчет'!D14+'Сводный отчет'!E14)/2</f>
        <v>705558845</v>
      </c>
      <c r="F8" s="172">
        <f t="shared" si="0"/>
        <v>116867845</v>
      </c>
    </row>
    <row r="9" spans="1:6" ht="64.5" customHeight="1" x14ac:dyDescent="0.15">
      <c r="A9" s="108">
        <v>5</v>
      </c>
      <c r="B9" s="106" t="s">
        <v>126</v>
      </c>
      <c r="C9" s="106" t="s">
        <v>127</v>
      </c>
      <c r="D9" s="172">
        <f>('Сводный отчет'!C22+'Сводный отчет'!D22)/2</f>
        <v>124734000</v>
      </c>
      <c r="E9" s="172">
        <f>('Сводный отчет'!D22+'Сводный отчет'!E22)/2</f>
        <v>112460338</v>
      </c>
      <c r="F9" s="172">
        <f t="shared" si="0"/>
        <v>-12273662</v>
      </c>
    </row>
    <row r="10" spans="1:6" ht="80.25" customHeight="1" x14ac:dyDescent="0.15">
      <c r="A10" s="108">
        <v>6</v>
      </c>
      <c r="B10" s="106" t="s">
        <v>128</v>
      </c>
      <c r="C10" s="106" t="s">
        <v>129</v>
      </c>
      <c r="D10" s="172">
        <f>('Сводный отчет'!C18+'Сводный отчет'!D18)/2</f>
        <v>33068500</v>
      </c>
      <c r="E10" s="172">
        <f>('Сводный отчет'!D18+'Сводный отчет'!E18)/2</f>
        <v>30943287</v>
      </c>
      <c r="F10" s="172">
        <f t="shared" si="0"/>
        <v>-2125213</v>
      </c>
    </row>
    <row r="11" spans="1:6" ht="48.75" customHeight="1" x14ac:dyDescent="0.15">
      <c r="A11" s="108">
        <v>7</v>
      </c>
      <c r="B11" s="106" t="s">
        <v>130</v>
      </c>
      <c r="C11" s="106" t="s">
        <v>131</v>
      </c>
      <c r="D11" s="172">
        <f>('Сводный отчет'!C20+'Сводный отчет'!D20)/2</f>
        <v>41386000</v>
      </c>
      <c r="E11" s="172">
        <f>('Сводный отчет'!D20+'Сводный отчет'!E20)/2</f>
        <v>38953324.5</v>
      </c>
      <c r="F11" s="172">
        <f t="shared" si="0"/>
        <v>-2432675.5</v>
      </c>
    </row>
    <row r="12" spans="1:6" ht="79.5" customHeight="1" x14ac:dyDescent="0.15">
      <c r="A12" s="108">
        <v>8</v>
      </c>
      <c r="B12" s="106" t="s">
        <v>132</v>
      </c>
      <c r="C12" s="106" t="s">
        <v>133</v>
      </c>
      <c r="D12" s="172">
        <f>('Сводный отчет'!C32+'Сводный отчет'!D32)/2</f>
        <v>109774000</v>
      </c>
      <c r="E12" s="172">
        <f>('Сводный отчет'!D32+'Сводный отчет'!E32)/2</f>
        <v>107912326.5</v>
      </c>
      <c r="F12" s="172">
        <f t="shared" si="0"/>
        <v>-1861673.5</v>
      </c>
    </row>
    <row r="13" spans="1:6" ht="80.25" customHeight="1" x14ac:dyDescent="0.15">
      <c r="A13" s="108">
        <v>9</v>
      </c>
      <c r="B13" s="106" t="s">
        <v>275</v>
      </c>
      <c r="C13" s="106" t="s">
        <v>134</v>
      </c>
      <c r="D13" s="172">
        <f>('Сводный отчет'!C41+'Сводный отчет'!D41)/2</f>
        <v>61447500</v>
      </c>
      <c r="E13" s="172">
        <f>('Сводный отчет'!D41+'Сводный отчет'!E41)/2</f>
        <v>67964729</v>
      </c>
      <c r="F13" s="172">
        <f t="shared" si="0"/>
        <v>6517229</v>
      </c>
    </row>
    <row r="14" spans="1:6" ht="79.5" customHeight="1" x14ac:dyDescent="0.15">
      <c r="A14" s="108">
        <v>10</v>
      </c>
      <c r="B14" s="106" t="s">
        <v>135</v>
      </c>
      <c r="C14" s="106" t="s">
        <v>136</v>
      </c>
      <c r="D14" s="172">
        <f>('Сводный отчет'!C9+'Сводный отчет'!D9)/2</f>
        <v>170808000</v>
      </c>
      <c r="E14" s="172">
        <f>('Сводный отчет'!D9+'Сводный отчет'!E9)/2</f>
        <v>179616989</v>
      </c>
      <c r="F14" s="172">
        <f t="shared" si="0"/>
        <v>8808989</v>
      </c>
    </row>
    <row r="15" spans="1:6" ht="63.75" customHeight="1" x14ac:dyDescent="0.15">
      <c r="A15" s="108">
        <v>11</v>
      </c>
      <c r="B15" s="106" t="s">
        <v>137</v>
      </c>
      <c r="C15" s="108" t="s">
        <v>138</v>
      </c>
      <c r="D15" s="223">
        <f>D5/D7</f>
        <v>0.46428986929249744</v>
      </c>
      <c r="E15" s="223">
        <f>E5/E7</f>
        <v>0.41823340590290287</v>
      </c>
      <c r="F15" s="223">
        <f t="shared" si="0"/>
        <v>-4.6056463389594571E-2</v>
      </c>
    </row>
    <row r="16" spans="1:6" ht="48" customHeight="1" x14ac:dyDescent="0.15">
      <c r="A16" s="108">
        <v>12</v>
      </c>
      <c r="B16" s="106" t="s">
        <v>139</v>
      </c>
      <c r="C16" s="108" t="s">
        <v>140</v>
      </c>
      <c r="D16" s="221">
        <f>D5/D12</f>
        <v>3.0174358226902545</v>
      </c>
      <c r="E16" s="221">
        <f>E5/E12</f>
        <v>3.1703787703993203</v>
      </c>
      <c r="F16" s="221">
        <f t="shared" si="0"/>
        <v>0.1529429477090658</v>
      </c>
    </row>
    <row r="17" spans="1:6" ht="78.75" x14ac:dyDescent="0.15">
      <c r="A17" s="108">
        <v>13</v>
      </c>
      <c r="B17" s="106" t="s">
        <v>141</v>
      </c>
      <c r="C17" s="108" t="s">
        <v>142</v>
      </c>
      <c r="D17" s="223">
        <f>D5/D8</f>
        <v>0.56266530318961905</v>
      </c>
      <c r="E17" s="223">
        <f>E5/E8</f>
        <v>0.48489640718769533</v>
      </c>
      <c r="F17" s="223">
        <f t="shared" si="0"/>
        <v>-7.7768896001923715E-2</v>
      </c>
    </row>
    <row r="18" spans="1:6" ht="63" x14ac:dyDescent="0.15">
      <c r="A18" s="108">
        <v>13</v>
      </c>
      <c r="B18" s="106" t="s">
        <v>143</v>
      </c>
      <c r="C18" s="108" t="s">
        <v>144</v>
      </c>
      <c r="D18" s="223">
        <f>D5/D14</f>
        <v>1.9392300126457778</v>
      </c>
      <c r="E18" s="223">
        <f>E5/E14</f>
        <v>1.9047360213793585</v>
      </c>
      <c r="F18" s="223">
        <f t="shared" si="0"/>
        <v>-3.4493991266419277E-2</v>
      </c>
    </row>
    <row r="19" spans="1:6" ht="46.5" customHeight="1" x14ac:dyDescent="0.15">
      <c r="A19" s="108">
        <v>14</v>
      </c>
      <c r="B19" s="106" t="s">
        <v>145</v>
      </c>
      <c r="C19" s="108" t="s">
        <v>146</v>
      </c>
      <c r="D19" s="221">
        <f>D5/D9</f>
        <v>2.6555389869642601</v>
      </c>
      <c r="E19" s="221">
        <f>E5/E9</f>
        <v>3.0421653987915276</v>
      </c>
      <c r="F19" s="221">
        <f t="shared" si="0"/>
        <v>0.38662641182726754</v>
      </c>
    </row>
    <row r="20" spans="1:6" ht="48.75" customHeight="1" x14ac:dyDescent="0.15">
      <c r="A20" s="108">
        <v>15</v>
      </c>
      <c r="B20" s="106" t="s">
        <v>147</v>
      </c>
      <c r="C20" s="108" t="s">
        <v>148</v>
      </c>
      <c r="D20" s="223">
        <f>360/D19</f>
        <v>135.56569938050211</v>
      </c>
      <c r="E20" s="223">
        <f>360/E19</f>
        <v>118.33676109228206</v>
      </c>
      <c r="F20" s="223">
        <f t="shared" si="0"/>
        <v>-17.22893828822005</v>
      </c>
    </row>
    <row r="21" spans="1:6" ht="63" x14ac:dyDescent="0.15">
      <c r="A21" s="108">
        <v>16</v>
      </c>
      <c r="B21" s="106" t="s">
        <v>149</v>
      </c>
      <c r="C21" s="108" t="s">
        <v>150</v>
      </c>
      <c r="D21" s="221">
        <f>D5/D10</f>
        <v>10.016662382629995</v>
      </c>
      <c r="E21" s="221">
        <f>E5/E10</f>
        <v>11.056451404144621</v>
      </c>
      <c r="F21" s="221">
        <f t="shared" si="0"/>
        <v>1.0397890215146255</v>
      </c>
    </row>
    <row r="22" spans="1:6" ht="63" x14ac:dyDescent="0.15">
      <c r="A22" s="108">
        <v>17</v>
      </c>
      <c r="B22" s="106" t="s">
        <v>147</v>
      </c>
      <c r="C22" s="108" t="s">
        <v>151</v>
      </c>
      <c r="D22" s="222">
        <f>360/D21</f>
        <v>35.940115204869038</v>
      </c>
      <c r="E22" s="222">
        <f>360/E21</f>
        <v>32.560175669478404</v>
      </c>
      <c r="F22" s="222">
        <f t="shared" si="0"/>
        <v>-3.3799395353906334</v>
      </c>
    </row>
    <row r="23" spans="1:6" ht="63" x14ac:dyDescent="0.15">
      <c r="A23" s="108">
        <v>18</v>
      </c>
      <c r="B23" s="106" t="s">
        <v>152</v>
      </c>
      <c r="C23" s="108" t="s">
        <v>153</v>
      </c>
      <c r="D23" s="223">
        <f>D5/D13</f>
        <v>5.3905529110216035</v>
      </c>
      <c r="E23" s="223">
        <f>E5/E13</f>
        <v>5.0338308418768207</v>
      </c>
      <c r="F23" s="223">
        <f t="shared" si="0"/>
        <v>-0.35672206914478277</v>
      </c>
    </row>
    <row r="24" spans="1:6" ht="63" x14ac:dyDescent="0.15">
      <c r="A24" s="108">
        <v>19</v>
      </c>
      <c r="B24" s="106" t="s">
        <v>147</v>
      </c>
      <c r="C24" s="108" t="s">
        <v>154</v>
      </c>
      <c r="D24" s="222">
        <f>360/D23</f>
        <v>66.783501793283349</v>
      </c>
      <c r="E24" s="222">
        <f>360/E23</f>
        <v>71.51610995846994</v>
      </c>
      <c r="F24" s="222">
        <f t="shared" si="0"/>
        <v>4.7326081651865906</v>
      </c>
    </row>
    <row r="25" spans="1:6" ht="63" x14ac:dyDescent="0.15">
      <c r="A25" s="108">
        <v>20</v>
      </c>
      <c r="B25" s="106" t="s">
        <v>155</v>
      </c>
      <c r="C25" s="108" t="s">
        <v>156</v>
      </c>
      <c r="D25" s="221">
        <f>D5/D11</f>
        <v>8.0035760885323537</v>
      </c>
      <c r="E25" s="221">
        <f>E5/E11</f>
        <v>8.7828947436822755</v>
      </c>
      <c r="F25" s="221">
        <f t="shared" si="0"/>
        <v>0.77931865514992182</v>
      </c>
    </row>
    <row r="26" spans="1:6" ht="63" x14ac:dyDescent="0.15">
      <c r="A26" s="108">
        <v>21</v>
      </c>
      <c r="B26" s="106" t="s">
        <v>147</v>
      </c>
      <c r="C26" s="108" t="s">
        <v>157</v>
      </c>
      <c r="D26" s="222">
        <f>360/D25</f>
        <v>44.979893489838062</v>
      </c>
      <c r="E26" s="222">
        <f>360/E25</f>
        <v>40.98876401302153</v>
      </c>
      <c r="F26" s="222">
        <f t="shared" si="0"/>
        <v>-3.991129476816532</v>
      </c>
    </row>
    <row r="27" spans="1:6" ht="47.25" x14ac:dyDescent="0.15">
      <c r="A27" s="108">
        <v>22</v>
      </c>
      <c r="B27" s="106" t="s">
        <v>139</v>
      </c>
      <c r="C27" s="108" t="s">
        <v>140</v>
      </c>
      <c r="D27" s="221">
        <f>D5/D12</f>
        <v>3.0174358226902545</v>
      </c>
      <c r="E27" s="221">
        <f>E5/E12</f>
        <v>3.1703787703993203</v>
      </c>
      <c r="F27" s="221">
        <f t="shared" si="0"/>
        <v>0.1529429477090658</v>
      </c>
    </row>
    <row r="28" spans="1:6" ht="63" x14ac:dyDescent="0.15">
      <c r="A28" s="108">
        <v>23</v>
      </c>
      <c r="B28" s="106" t="s">
        <v>147</v>
      </c>
      <c r="C28" s="108" t="s">
        <v>157</v>
      </c>
      <c r="D28" s="222">
        <f>360/D27</f>
        <v>119.3065971090099</v>
      </c>
      <c r="E28" s="222">
        <f>360/E27</f>
        <v>113.55110101076558</v>
      </c>
      <c r="F28" s="222">
        <f t="shared" si="0"/>
        <v>-5.755496098244322</v>
      </c>
    </row>
    <row r="29" spans="1:6" ht="47.25" x14ac:dyDescent="0.15">
      <c r="A29" s="108">
        <v>23</v>
      </c>
      <c r="B29" s="106" t="s">
        <v>158</v>
      </c>
      <c r="C29" s="106" t="s">
        <v>159</v>
      </c>
      <c r="D29" s="222">
        <f>('Сводный отчет'!C16+'Сводный отчет'!D16)/2</f>
        <v>418000</v>
      </c>
      <c r="E29" s="222">
        <f>('Сводный отчет'!D16+'Сводный отчет'!E16)/2</f>
        <v>502576</v>
      </c>
      <c r="F29" s="222">
        <f t="shared" si="0"/>
        <v>84576</v>
      </c>
    </row>
    <row r="30" spans="1:6" ht="15.75" x14ac:dyDescent="0.15">
      <c r="A30" s="108">
        <v>24</v>
      </c>
      <c r="B30" s="106" t="s">
        <v>160</v>
      </c>
      <c r="C30" s="106" t="s">
        <v>161</v>
      </c>
      <c r="D30" s="222">
        <f>('Сводный отчет'!D50+'Сводный отчет'!D52+'Сводный отчет'!D53)*(-1)</f>
        <v>236978000</v>
      </c>
      <c r="E30" s="222">
        <f>('Сводный отчет'!E50+'Сводный отчет'!E52+'Сводный отчет'!E53)*(-1)</f>
        <v>245919949</v>
      </c>
      <c r="F30" s="222">
        <f t="shared" si="0"/>
        <v>8941949</v>
      </c>
    </row>
    <row r="31" spans="1:6" ht="47.25" x14ac:dyDescent="0.15">
      <c r="A31" s="108">
        <v>25</v>
      </c>
      <c r="B31" s="106" t="s">
        <v>162</v>
      </c>
      <c r="C31" s="108" t="s">
        <v>163</v>
      </c>
      <c r="D31" s="223">
        <f>D30/D29</f>
        <v>566.93301435406704</v>
      </c>
      <c r="E31" s="223">
        <f>E30/E29</f>
        <v>489.31892688866958</v>
      </c>
      <c r="F31" s="223">
        <f t="shared" si="0"/>
        <v>-77.614087465397461</v>
      </c>
    </row>
    <row r="32" spans="1:6" ht="47.25" x14ac:dyDescent="0.15">
      <c r="A32" s="108">
        <v>26</v>
      </c>
      <c r="B32" s="106" t="s">
        <v>147</v>
      </c>
      <c r="C32" s="108" t="s">
        <v>164</v>
      </c>
      <c r="D32" s="222">
        <f>360/D31</f>
        <v>0.6349956536049759</v>
      </c>
      <c r="E32" s="222">
        <f>360/E31</f>
        <v>0.73571648309019455</v>
      </c>
      <c r="F32" s="222">
        <f t="shared" si="0"/>
        <v>0.10072082948521865</v>
      </c>
    </row>
    <row r="33" spans="1:6" ht="32.25" customHeight="1" x14ac:dyDescent="0.15">
      <c r="A33" s="108">
        <v>27</v>
      </c>
      <c r="B33" s="106" t="s">
        <v>165</v>
      </c>
      <c r="C33" s="108" t="s">
        <v>166</v>
      </c>
      <c r="D33" s="223">
        <f>D22+D32</f>
        <v>36.575110858474012</v>
      </c>
      <c r="E33" s="223">
        <f>E22+E32</f>
        <v>33.295892152568598</v>
      </c>
      <c r="F33" s="223">
        <f t="shared" si="0"/>
        <v>-3.2792187059054143</v>
      </c>
    </row>
    <row r="34" spans="1:6" ht="15.75" x14ac:dyDescent="0.15">
      <c r="A34" s="108">
        <v>28</v>
      </c>
      <c r="B34" s="106" t="s">
        <v>167</v>
      </c>
      <c r="C34" s="108" t="s">
        <v>168</v>
      </c>
      <c r="D34" s="223">
        <f>D33-D24</f>
        <v>-30.208390934809337</v>
      </c>
      <c r="E34" s="223">
        <f>E33-E24</f>
        <v>-38.220217805901342</v>
      </c>
      <c r="F34" s="223">
        <f t="shared" si="0"/>
        <v>-8.0118268710920049</v>
      </c>
    </row>
    <row r="36" spans="1:6" s="194" customFormat="1" ht="15.75" x14ac:dyDescent="0.25">
      <c r="A36" s="193"/>
      <c r="E36" s="195"/>
      <c r="F36" s="195"/>
    </row>
    <row r="37" spans="1:6" s="194" customFormat="1" ht="15.75" x14ac:dyDescent="0.25">
      <c r="A37" s="196"/>
      <c r="E37" s="195"/>
      <c r="F37" s="195"/>
    </row>
    <row r="38" spans="1:6" s="190" customFormat="1" ht="15" x14ac:dyDescent="0.25">
      <c r="A38" s="192"/>
      <c r="E38" s="191"/>
      <c r="F38" s="191"/>
    </row>
    <row r="39" spans="1:6" s="188" customFormat="1" x14ac:dyDescent="0.15">
      <c r="A39" s="110"/>
      <c r="E39" s="189"/>
      <c r="F39" s="189"/>
    </row>
    <row r="40" spans="1:6" s="188" customFormat="1" x14ac:dyDescent="0.15">
      <c r="A40" s="110"/>
      <c r="E40" s="189"/>
      <c r="F40" s="189"/>
    </row>
    <row r="41" spans="1:6" s="188" customFormat="1" x14ac:dyDescent="0.15">
      <c r="A41" s="110"/>
      <c r="E41" s="189"/>
      <c r="F41" s="189"/>
    </row>
    <row r="42" spans="1:6" s="188" customFormat="1" x14ac:dyDescent="0.15">
      <c r="A42" s="110"/>
      <c r="E42" s="189"/>
      <c r="F42" s="189"/>
    </row>
    <row r="43" spans="1:6" s="188" customFormat="1" x14ac:dyDescent="0.15">
      <c r="A43" s="110"/>
      <c r="E43" s="189"/>
      <c r="F43" s="189"/>
    </row>
    <row r="44" spans="1:6" s="188" customFormat="1" x14ac:dyDescent="0.15">
      <c r="A44" s="110"/>
      <c r="E44" s="189"/>
      <c r="F44" s="189"/>
    </row>
    <row r="45" spans="1:6" s="188" customFormat="1" x14ac:dyDescent="0.15">
      <c r="A45" s="110"/>
      <c r="E45" s="189"/>
      <c r="F45" s="189"/>
    </row>
    <row r="46" spans="1:6" s="188" customFormat="1" x14ac:dyDescent="0.15">
      <c r="A46" s="110"/>
      <c r="E46" s="189"/>
      <c r="F46" s="189"/>
    </row>
    <row r="47" spans="1:6" s="188" customFormat="1" x14ac:dyDescent="0.15">
      <c r="A47" s="110"/>
      <c r="E47" s="189"/>
      <c r="F47" s="189"/>
    </row>
    <row r="48" spans="1:6" s="188" customFormat="1" x14ac:dyDescent="0.15">
      <c r="A48" s="110"/>
      <c r="E48" s="189"/>
      <c r="F48" s="189"/>
    </row>
    <row r="49" spans="1:6" s="188" customFormat="1" x14ac:dyDescent="0.15">
      <c r="A49" s="110"/>
      <c r="E49" s="189"/>
      <c r="F49" s="189"/>
    </row>
    <row r="50" spans="1:6" s="188" customFormat="1" x14ac:dyDescent="0.15">
      <c r="A50" s="110"/>
      <c r="E50" s="189"/>
      <c r="F50" s="189"/>
    </row>
    <row r="51" spans="1:6" s="188" customFormat="1" x14ac:dyDescent="0.15">
      <c r="A51" s="110"/>
      <c r="E51" s="189"/>
      <c r="F51" s="189"/>
    </row>
    <row r="52" spans="1:6" s="188" customFormat="1" x14ac:dyDescent="0.15">
      <c r="A52" s="110"/>
      <c r="E52" s="189"/>
      <c r="F52" s="189"/>
    </row>
    <row r="53" spans="1:6" s="188" customFormat="1" x14ac:dyDescent="0.15">
      <c r="A53" s="110"/>
      <c r="E53" s="189"/>
      <c r="F53" s="189"/>
    </row>
    <row r="54" spans="1:6" s="188" customFormat="1" x14ac:dyDescent="0.15">
      <c r="A54" s="110"/>
      <c r="E54" s="189"/>
      <c r="F54" s="189"/>
    </row>
    <row r="55" spans="1:6" s="188" customFormat="1" x14ac:dyDescent="0.15">
      <c r="A55" s="110"/>
      <c r="E55" s="189"/>
      <c r="F55" s="189"/>
    </row>
    <row r="56" spans="1:6" s="188" customFormat="1" x14ac:dyDescent="0.15">
      <c r="A56" s="110"/>
      <c r="E56" s="189"/>
      <c r="F56" s="189"/>
    </row>
    <row r="57" spans="1:6" s="188" customFormat="1" x14ac:dyDescent="0.15">
      <c r="A57" s="110"/>
      <c r="E57" s="189"/>
      <c r="F57" s="189"/>
    </row>
    <row r="58" spans="1:6" s="188" customFormat="1" x14ac:dyDescent="0.15">
      <c r="A58" s="110"/>
      <c r="E58" s="189"/>
      <c r="F58" s="189"/>
    </row>
  </sheetData>
  <mergeCells count="1">
    <mergeCell ref="B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24"/>
  <sheetViews>
    <sheetView workbookViewId="0">
      <selection activeCell="A24" sqref="A24:XFD33"/>
    </sheetView>
  </sheetViews>
  <sheetFormatPr defaultRowHeight="10.5" x14ac:dyDescent="0.15"/>
  <cols>
    <col min="1" max="1" width="9.33203125" style="110"/>
    <col min="2" max="4" width="27.1640625" customWidth="1"/>
    <col min="5" max="6" width="19.83203125" style="143" bestFit="1" customWidth="1"/>
  </cols>
  <sheetData>
    <row r="3" spans="1:6" ht="18.75" x14ac:dyDescent="0.3">
      <c r="A3" s="109"/>
      <c r="B3" s="260" t="s">
        <v>169</v>
      </c>
      <c r="C3" s="260"/>
      <c r="D3" s="260"/>
      <c r="E3" s="260"/>
    </row>
    <row r="4" spans="1:6" ht="18" x14ac:dyDescent="0.25">
      <c r="A4" s="109"/>
    </row>
    <row r="5" spans="1:6" x14ac:dyDescent="0.15">
      <c r="B5" t="s">
        <v>116</v>
      </c>
    </row>
    <row r="7" spans="1:6" ht="31.5" x14ac:dyDescent="0.15">
      <c r="A7" s="108"/>
      <c r="B7" s="104" t="s">
        <v>117</v>
      </c>
      <c r="C7" s="104" t="s">
        <v>118</v>
      </c>
      <c r="D7" s="171" t="s">
        <v>266</v>
      </c>
      <c r="E7" s="171" t="s">
        <v>267</v>
      </c>
      <c r="F7" s="171" t="s">
        <v>119</v>
      </c>
    </row>
    <row r="8" spans="1:6" ht="15.75" x14ac:dyDescent="0.15">
      <c r="A8" s="108">
        <v>1</v>
      </c>
      <c r="B8" s="106" t="s">
        <v>170</v>
      </c>
      <c r="C8" s="107">
        <v>2110</v>
      </c>
      <c r="D8" s="172">
        <f>'Сводный отчет'!D49</f>
        <v>331236000</v>
      </c>
      <c r="E8" s="172">
        <f>'Сводный отчет'!E49</f>
        <v>342122949</v>
      </c>
      <c r="F8" s="172">
        <f>E8-D8</f>
        <v>10886949</v>
      </c>
    </row>
    <row r="9" spans="1:6" ht="31.5" x14ac:dyDescent="0.15">
      <c r="A9" s="108">
        <v>2</v>
      </c>
      <c r="B9" s="106" t="s">
        <v>171</v>
      </c>
      <c r="C9" s="107">
        <v>2300</v>
      </c>
      <c r="D9" s="172">
        <f>'Сводный отчет'!D60</f>
        <v>20302000</v>
      </c>
      <c r="E9" s="172">
        <f>'Сводный отчет'!E60</f>
        <v>79837685</v>
      </c>
      <c r="F9" s="172">
        <f t="shared" ref="F9:F22" si="0">E9-D9</f>
        <v>59535685</v>
      </c>
    </row>
    <row r="10" spans="1:6" ht="15.75" x14ac:dyDescent="0.15">
      <c r="A10" s="108">
        <v>3</v>
      </c>
      <c r="B10" s="106" t="s">
        <v>121</v>
      </c>
      <c r="C10" s="107">
        <v>2400</v>
      </c>
      <c r="D10" s="172">
        <f>'Сводный отчет'!D67</f>
        <v>9160000</v>
      </c>
      <c r="E10" s="172">
        <f>'Сводный отчет'!E67</f>
        <v>64611997</v>
      </c>
      <c r="F10" s="172">
        <f t="shared" si="0"/>
        <v>55451997</v>
      </c>
    </row>
    <row r="11" spans="1:6" ht="63" x14ac:dyDescent="0.15">
      <c r="A11" s="108">
        <v>4</v>
      </c>
      <c r="B11" s="106" t="s">
        <v>122</v>
      </c>
      <c r="C11" s="106" t="s">
        <v>123</v>
      </c>
      <c r="D11" s="172">
        <f>Оборачиваемость!D7</f>
        <v>713425000</v>
      </c>
      <c r="E11" s="172">
        <f>Оборачиваемость!E7</f>
        <v>818019183</v>
      </c>
      <c r="F11" s="172">
        <f t="shared" si="0"/>
        <v>104594183</v>
      </c>
    </row>
    <row r="12" spans="1:6" ht="94.5" x14ac:dyDescent="0.15">
      <c r="A12" s="108">
        <v>5</v>
      </c>
      <c r="B12" s="106" t="s">
        <v>124</v>
      </c>
      <c r="C12" s="106" t="s">
        <v>125</v>
      </c>
      <c r="D12" s="172">
        <f>Оборачиваемость!D8</f>
        <v>588691000</v>
      </c>
      <c r="E12" s="172">
        <f>Оборачиваемость!E8</f>
        <v>705558845</v>
      </c>
      <c r="F12" s="172">
        <f t="shared" si="0"/>
        <v>116867845</v>
      </c>
    </row>
    <row r="13" spans="1:6" ht="78.75" x14ac:dyDescent="0.15">
      <c r="A13" s="108">
        <v>6</v>
      </c>
      <c r="B13" s="106" t="s">
        <v>126</v>
      </c>
      <c r="C13" s="106" t="s">
        <v>127</v>
      </c>
      <c r="D13" s="172">
        <f>Оборачиваемость!D9</f>
        <v>124734000</v>
      </c>
      <c r="E13" s="172">
        <f>Оборачиваемость!E9</f>
        <v>112460338</v>
      </c>
      <c r="F13" s="172">
        <f t="shared" si="0"/>
        <v>-12273662</v>
      </c>
    </row>
    <row r="14" spans="1:6" ht="78.75" x14ac:dyDescent="0.15">
      <c r="A14" s="108">
        <v>7</v>
      </c>
      <c r="B14" s="106" t="s">
        <v>132</v>
      </c>
      <c r="C14" s="106" t="s">
        <v>133</v>
      </c>
      <c r="D14" s="172">
        <f>Оборачиваемость!D12</f>
        <v>109774000</v>
      </c>
      <c r="E14" s="172">
        <f>Оборачиваемость!E12</f>
        <v>107912326.5</v>
      </c>
      <c r="F14" s="172">
        <f t="shared" si="0"/>
        <v>-1861673.5</v>
      </c>
    </row>
    <row r="15" spans="1:6" ht="47.25" x14ac:dyDescent="0.15">
      <c r="A15" s="108">
        <v>8</v>
      </c>
      <c r="B15" s="106" t="s">
        <v>172</v>
      </c>
      <c r="C15" s="108" t="s">
        <v>173</v>
      </c>
      <c r="D15" s="224">
        <f>D9/D11</f>
        <v>2.845709079440726E-2</v>
      </c>
      <c r="E15" s="224">
        <f>E9/E11</f>
        <v>9.7598793108009549E-2</v>
      </c>
      <c r="F15" s="224">
        <f t="shared" si="0"/>
        <v>6.9141702313602282E-2</v>
      </c>
    </row>
    <row r="16" spans="1:6" ht="63" x14ac:dyDescent="0.15">
      <c r="A16" s="108">
        <v>9</v>
      </c>
      <c r="B16" s="106" t="s">
        <v>174</v>
      </c>
      <c r="C16" s="108" t="s">
        <v>175</v>
      </c>
      <c r="D16" s="224">
        <f>D10/D14</f>
        <v>8.3444167106965214E-2</v>
      </c>
      <c r="E16" s="224">
        <f>E10/E14</f>
        <v>0.59874528791666815</v>
      </c>
      <c r="F16" s="224">
        <f t="shared" si="0"/>
        <v>0.51530112080970292</v>
      </c>
    </row>
    <row r="17" spans="1:6" ht="78.75" x14ac:dyDescent="0.15">
      <c r="A17" s="108">
        <v>10</v>
      </c>
      <c r="B17" s="106" t="s">
        <v>176</v>
      </c>
      <c r="C17" s="108" t="s">
        <v>177</v>
      </c>
      <c r="D17" s="224">
        <f>D10/D12</f>
        <v>1.5559945710058417E-2</v>
      </c>
      <c r="E17" s="224">
        <f>E10/E12</f>
        <v>9.157563179581428E-2</v>
      </c>
      <c r="F17" s="224">
        <f t="shared" si="0"/>
        <v>7.601568608575586E-2</v>
      </c>
    </row>
    <row r="18" spans="1:6" ht="47.25" x14ac:dyDescent="0.15">
      <c r="A18" s="108">
        <v>11</v>
      </c>
      <c r="B18" s="106" t="s">
        <v>178</v>
      </c>
      <c r="C18" s="108" t="s">
        <v>179</v>
      </c>
      <c r="D18" s="224">
        <f>D10/D13</f>
        <v>7.3436272387640902E-2</v>
      </c>
      <c r="E18" s="224">
        <f>E10/E13</f>
        <v>0.57453141391056461</v>
      </c>
      <c r="F18" s="224">
        <f t="shared" si="0"/>
        <v>0.50109514152292367</v>
      </c>
    </row>
    <row r="19" spans="1:6" ht="15.75" x14ac:dyDescent="0.15">
      <c r="A19" s="108">
        <v>12</v>
      </c>
      <c r="B19" s="106" t="s">
        <v>180</v>
      </c>
      <c r="C19" s="107">
        <v>2200</v>
      </c>
      <c r="D19" s="172">
        <f>'Сводный отчет'!D54</f>
        <v>94258000</v>
      </c>
      <c r="E19" s="172">
        <f>'Сводный отчет'!E54</f>
        <v>96203000</v>
      </c>
      <c r="F19" s="172">
        <f t="shared" si="0"/>
        <v>1945000</v>
      </c>
    </row>
    <row r="20" spans="1:6" ht="15.75" x14ac:dyDescent="0.15">
      <c r="A20" s="108">
        <v>13</v>
      </c>
      <c r="B20" s="106" t="s">
        <v>160</v>
      </c>
      <c r="C20" s="106" t="s">
        <v>161</v>
      </c>
      <c r="D20" s="172">
        <f>Оборачиваемость!D30</f>
        <v>236978000</v>
      </c>
      <c r="E20" s="172">
        <f>Оборачиваемость!E30</f>
        <v>245919949</v>
      </c>
      <c r="F20" s="172">
        <f t="shared" si="0"/>
        <v>8941949</v>
      </c>
    </row>
    <row r="21" spans="1:6" ht="47.25" x14ac:dyDescent="0.15">
      <c r="A21" s="108">
        <v>14</v>
      </c>
      <c r="B21" s="106" t="s">
        <v>181</v>
      </c>
      <c r="C21" s="108" t="s">
        <v>182</v>
      </c>
      <c r="D21" s="225">
        <f>D19/D8</f>
        <v>0.2845644797063121</v>
      </c>
      <c r="E21" s="225">
        <f>E19/E8</f>
        <v>0.28119423231091112</v>
      </c>
      <c r="F21" s="226">
        <f>E21-D21</f>
        <v>-3.3702473954009826E-3</v>
      </c>
    </row>
    <row r="22" spans="1:6" ht="47.25" x14ac:dyDescent="0.15">
      <c r="A22" s="108">
        <v>15</v>
      </c>
      <c r="B22" s="106" t="s">
        <v>183</v>
      </c>
      <c r="C22" s="108" t="s">
        <v>184</v>
      </c>
      <c r="D22" s="225">
        <f>D19/D20</f>
        <v>0.39775000210990052</v>
      </c>
      <c r="E22" s="225">
        <f>E19/E20</f>
        <v>0.39119640513588427</v>
      </c>
      <c r="F22" s="224">
        <f t="shared" si="0"/>
        <v>-6.5535969740162514E-3</v>
      </c>
    </row>
    <row r="24" spans="1:6" s="187" customFormat="1" ht="15.75" x14ac:dyDescent="0.25">
      <c r="A24" s="196"/>
      <c r="E24" s="197"/>
      <c r="F24" s="197"/>
    </row>
  </sheetData>
  <mergeCells count="1">
    <mergeCell ref="B3:E3"/>
  </mergeCells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786-A42C-4A68-9D0F-2E4783142660}">
  <dimension ref="A1:F74"/>
  <sheetViews>
    <sheetView zoomScale="115" zoomScaleNormal="115" workbookViewId="0">
      <pane ySplit="3" topLeftCell="A49" activePane="bottomLeft" state="frozen"/>
      <selection pane="bottomLeft" activeCell="D60" sqref="D60"/>
    </sheetView>
  </sheetViews>
  <sheetFormatPr defaultRowHeight="15" outlineLevelCol="1" x14ac:dyDescent="0.25"/>
  <cols>
    <col min="1" max="1" width="66.1640625" style="137" customWidth="1"/>
    <col min="2" max="3" width="28.83203125" style="137" customWidth="1"/>
    <col min="4" max="5" width="28.83203125" style="137" customWidth="1" outlineLevel="1"/>
    <col min="6" max="6" width="28.83203125" style="137" customWidth="1"/>
    <col min="7" max="16384" width="9.33203125" style="137"/>
  </cols>
  <sheetData>
    <row r="1" spans="1:6" ht="50.1" customHeight="1" x14ac:dyDescent="0.25">
      <c r="A1" s="262" t="s">
        <v>268</v>
      </c>
      <c r="B1" s="262" t="s">
        <v>191</v>
      </c>
      <c r="C1" s="262" t="s">
        <v>191</v>
      </c>
      <c r="D1" s="262" t="s">
        <v>191</v>
      </c>
      <c r="E1" s="262" t="s">
        <v>191</v>
      </c>
      <c r="F1" s="262" t="s">
        <v>191</v>
      </c>
    </row>
    <row r="3" spans="1:6" x14ac:dyDescent="0.25">
      <c r="A3" s="138" t="s">
        <v>117</v>
      </c>
      <c r="B3" s="138" t="s">
        <v>192</v>
      </c>
      <c r="C3" s="138" t="s">
        <v>193</v>
      </c>
      <c r="D3" s="138" t="s">
        <v>194</v>
      </c>
      <c r="E3" s="138" t="s">
        <v>195</v>
      </c>
      <c r="F3" s="138"/>
    </row>
    <row r="4" spans="1:6" x14ac:dyDescent="0.25">
      <c r="A4" s="261" t="s">
        <v>196</v>
      </c>
      <c r="B4" s="261" t="s">
        <v>196</v>
      </c>
      <c r="C4" s="261" t="s">
        <v>196</v>
      </c>
      <c r="D4" s="261" t="s">
        <v>196</v>
      </c>
      <c r="E4" s="261" t="s">
        <v>196</v>
      </c>
      <c r="F4" s="261" t="s">
        <v>196</v>
      </c>
    </row>
    <row r="5" spans="1:6" x14ac:dyDescent="0.25">
      <c r="A5" s="261" t="s">
        <v>5</v>
      </c>
      <c r="B5" s="261" t="s">
        <v>5</v>
      </c>
      <c r="C5" s="261" t="s">
        <v>5</v>
      </c>
      <c r="D5" s="261" t="s">
        <v>5</v>
      </c>
      <c r="E5" s="261" t="s">
        <v>5</v>
      </c>
      <c r="F5" s="261" t="s">
        <v>5</v>
      </c>
    </row>
    <row r="6" spans="1:6" x14ac:dyDescent="0.25">
      <c r="A6" s="261" t="s">
        <v>197</v>
      </c>
      <c r="B6" s="261" t="s">
        <v>197</v>
      </c>
      <c r="C6" s="261" t="s">
        <v>197</v>
      </c>
      <c r="D6" s="261" t="s">
        <v>197</v>
      </c>
      <c r="E6" s="261" t="s">
        <v>197</v>
      </c>
      <c r="F6" s="261" t="s">
        <v>197</v>
      </c>
    </row>
    <row r="7" spans="1:6" x14ac:dyDescent="0.25">
      <c r="A7" s="139" t="s">
        <v>198</v>
      </c>
      <c r="B7" s="139">
        <v>1110</v>
      </c>
      <c r="C7" s="198">
        <v>11674000</v>
      </c>
      <c r="D7" s="198">
        <v>13421000</v>
      </c>
      <c r="E7" s="198">
        <v>15283208</v>
      </c>
      <c r="F7" s="140"/>
    </row>
    <row r="8" spans="1:6" x14ac:dyDescent="0.25">
      <c r="A8" s="141" t="s">
        <v>199</v>
      </c>
      <c r="B8" s="141">
        <v>1120</v>
      </c>
      <c r="C8" s="199">
        <v>0</v>
      </c>
      <c r="D8" s="199">
        <v>0</v>
      </c>
      <c r="E8" s="199">
        <v>0</v>
      </c>
      <c r="F8" s="142"/>
    </row>
    <row r="9" spans="1:6" x14ac:dyDescent="0.25">
      <c r="A9" s="139" t="s">
        <v>200</v>
      </c>
      <c r="B9" s="139">
        <v>1150</v>
      </c>
      <c r="C9" s="198">
        <v>167765000</v>
      </c>
      <c r="D9" s="198">
        <v>173851000</v>
      </c>
      <c r="E9" s="198">
        <v>185382978</v>
      </c>
      <c r="F9" s="140"/>
    </row>
    <row r="10" spans="1:6" x14ac:dyDescent="0.25">
      <c r="A10" s="141" t="s">
        <v>201</v>
      </c>
      <c r="B10" s="141">
        <v>1160</v>
      </c>
      <c r="C10" s="199">
        <v>0</v>
      </c>
      <c r="D10" s="199">
        <v>0</v>
      </c>
      <c r="E10" s="199">
        <v>0</v>
      </c>
      <c r="F10" s="142"/>
    </row>
    <row r="11" spans="1:6" x14ac:dyDescent="0.25">
      <c r="A11" s="139" t="s">
        <v>202</v>
      </c>
      <c r="B11" s="139">
        <v>1170</v>
      </c>
      <c r="C11" s="198">
        <v>227960000</v>
      </c>
      <c r="D11" s="198">
        <v>283323000</v>
      </c>
      <c r="E11" s="198">
        <v>0</v>
      </c>
      <c r="F11" s="140"/>
    </row>
    <row r="12" spans="1:6" x14ac:dyDescent="0.25">
      <c r="A12" s="141" t="s">
        <v>203</v>
      </c>
      <c r="B12" s="141">
        <v>1180</v>
      </c>
      <c r="C12" s="199">
        <v>0</v>
      </c>
      <c r="D12" s="199">
        <v>0</v>
      </c>
      <c r="E12" s="199">
        <v>0</v>
      </c>
      <c r="F12" s="142"/>
    </row>
    <row r="13" spans="1:6" x14ac:dyDescent="0.25">
      <c r="A13" s="139" t="s">
        <v>204</v>
      </c>
      <c r="B13" s="139">
        <v>1190</v>
      </c>
      <c r="C13" s="198">
        <v>9731000</v>
      </c>
      <c r="D13" s="198">
        <v>7100000</v>
      </c>
      <c r="E13" s="198">
        <v>8926413</v>
      </c>
      <c r="F13" s="140"/>
    </row>
    <row r="14" spans="1:6" x14ac:dyDescent="0.25">
      <c r="A14" s="141" t="s">
        <v>205</v>
      </c>
      <c r="B14" s="141">
        <v>1100</v>
      </c>
      <c r="C14" s="199">
        <v>473701000</v>
      </c>
      <c r="D14" s="199">
        <v>703681000</v>
      </c>
      <c r="E14" s="199">
        <v>707436690</v>
      </c>
      <c r="F14" s="142"/>
    </row>
    <row r="15" spans="1:6" x14ac:dyDescent="0.25">
      <c r="A15" s="261" t="s">
        <v>206</v>
      </c>
      <c r="B15" s="261" t="s">
        <v>206</v>
      </c>
      <c r="C15" s="261" t="s">
        <v>206</v>
      </c>
      <c r="D15" s="261" t="s">
        <v>206</v>
      </c>
      <c r="E15" s="261" t="s">
        <v>206</v>
      </c>
      <c r="F15" s="261" t="s">
        <v>206</v>
      </c>
    </row>
    <row r="16" spans="1:6" x14ac:dyDescent="0.25">
      <c r="A16" s="139" t="s">
        <v>55</v>
      </c>
      <c r="B16" s="139">
        <v>1210</v>
      </c>
      <c r="C16" s="198">
        <v>376000</v>
      </c>
      <c r="D16" s="198">
        <v>460000</v>
      </c>
      <c r="E16" s="198">
        <v>545152</v>
      </c>
      <c r="F16" s="140"/>
    </row>
    <row r="17" spans="1:6" x14ac:dyDescent="0.25">
      <c r="A17" s="141" t="s">
        <v>207</v>
      </c>
      <c r="B17" s="141">
        <v>1220</v>
      </c>
      <c r="C17" s="199">
        <v>4433000</v>
      </c>
      <c r="D17" s="199">
        <v>4894000</v>
      </c>
      <c r="E17" s="199">
        <v>7303923</v>
      </c>
      <c r="F17" s="142"/>
    </row>
    <row r="18" spans="1:6" x14ac:dyDescent="0.25">
      <c r="A18" s="139" t="s">
        <v>56</v>
      </c>
      <c r="B18" s="139">
        <v>1230</v>
      </c>
      <c r="C18" s="198">
        <v>35635000</v>
      </c>
      <c r="D18" s="198">
        <v>30502000</v>
      </c>
      <c r="E18" s="198">
        <v>31384574</v>
      </c>
      <c r="F18" s="140"/>
    </row>
    <row r="19" spans="1:6" x14ac:dyDescent="0.25">
      <c r="A19" s="141" t="s">
        <v>202</v>
      </c>
      <c r="B19" s="141">
        <v>1240</v>
      </c>
      <c r="C19" s="199">
        <v>54228000</v>
      </c>
      <c r="D19" s="199">
        <v>35996000</v>
      </c>
      <c r="E19" s="199">
        <v>35675712</v>
      </c>
      <c r="F19" s="142"/>
    </row>
    <row r="20" spans="1:6" x14ac:dyDescent="0.25">
      <c r="A20" s="139" t="s">
        <v>208</v>
      </c>
      <c r="B20" s="139">
        <v>1250</v>
      </c>
      <c r="C20" s="198">
        <v>13625000</v>
      </c>
      <c r="D20" s="198">
        <v>69147000</v>
      </c>
      <c r="E20" s="198">
        <v>8759649</v>
      </c>
      <c r="F20" s="140"/>
    </row>
    <row r="21" spans="1:6" x14ac:dyDescent="0.25">
      <c r="A21" s="141" t="s">
        <v>209</v>
      </c>
      <c r="B21" s="141">
        <v>1260</v>
      </c>
      <c r="C21" s="199">
        <v>41000</v>
      </c>
      <c r="D21" s="199">
        <v>131000</v>
      </c>
      <c r="E21" s="199">
        <v>121666</v>
      </c>
      <c r="F21" s="142"/>
    </row>
    <row r="22" spans="1:6" x14ac:dyDescent="0.25">
      <c r="A22" s="139" t="s">
        <v>210</v>
      </c>
      <c r="B22" s="139">
        <v>1200</v>
      </c>
      <c r="C22" s="198">
        <v>108338000</v>
      </c>
      <c r="D22" s="198">
        <v>141130000</v>
      </c>
      <c r="E22" s="198">
        <v>83790676</v>
      </c>
      <c r="F22" s="140"/>
    </row>
    <row r="23" spans="1:6" x14ac:dyDescent="0.25">
      <c r="A23" s="141" t="s">
        <v>25</v>
      </c>
      <c r="B23" s="141">
        <v>1600</v>
      </c>
      <c r="C23" s="199">
        <v>582039000</v>
      </c>
      <c r="D23" s="199">
        <v>844811000</v>
      </c>
      <c r="E23" s="199">
        <v>791227366</v>
      </c>
      <c r="F23" s="142"/>
    </row>
    <row r="24" spans="1:6" x14ac:dyDescent="0.25">
      <c r="A24" s="261" t="s">
        <v>211</v>
      </c>
      <c r="B24" s="261" t="s">
        <v>211</v>
      </c>
      <c r="C24" s="261" t="s">
        <v>211</v>
      </c>
      <c r="D24" s="261" t="s">
        <v>211</v>
      </c>
      <c r="E24" s="261" t="s">
        <v>211</v>
      </c>
      <c r="F24" s="261" t="s">
        <v>211</v>
      </c>
    </row>
    <row r="25" spans="1:6" x14ac:dyDescent="0.25">
      <c r="A25" s="261" t="s">
        <v>212</v>
      </c>
      <c r="B25" s="261" t="s">
        <v>212</v>
      </c>
      <c r="C25" s="261" t="s">
        <v>212</v>
      </c>
      <c r="D25" s="261" t="s">
        <v>212</v>
      </c>
      <c r="E25" s="261" t="s">
        <v>212</v>
      </c>
      <c r="F25" s="261" t="s">
        <v>212</v>
      </c>
    </row>
    <row r="26" spans="1:6" ht="25.5" x14ac:dyDescent="0.25">
      <c r="A26" s="139" t="s">
        <v>213</v>
      </c>
      <c r="B26" s="139">
        <v>1310</v>
      </c>
      <c r="C26" s="198">
        <v>200000</v>
      </c>
      <c r="D26" s="198">
        <v>200000</v>
      </c>
      <c r="E26" s="198">
        <v>199838</v>
      </c>
      <c r="F26" s="140"/>
    </row>
    <row r="27" spans="1:6" x14ac:dyDescent="0.25">
      <c r="A27" s="141" t="s">
        <v>214</v>
      </c>
      <c r="B27" s="141">
        <v>1320</v>
      </c>
      <c r="C27" s="199">
        <v>0</v>
      </c>
      <c r="D27" s="199">
        <v>-4000</v>
      </c>
      <c r="E27" s="199">
        <v>-4120</v>
      </c>
      <c r="F27" s="142"/>
    </row>
    <row r="28" spans="1:6" x14ac:dyDescent="0.25">
      <c r="A28" s="139" t="s">
        <v>215</v>
      </c>
      <c r="B28" s="139">
        <v>1340</v>
      </c>
      <c r="C28" s="198">
        <v>0</v>
      </c>
      <c r="D28" s="198">
        <v>0</v>
      </c>
      <c r="E28" s="198">
        <v>0</v>
      </c>
      <c r="F28" s="140"/>
    </row>
    <row r="29" spans="1:6" x14ac:dyDescent="0.25">
      <c r="A29" s="141" t="s">
        <v>216</v>
      </c>
      <c r="B29" s="141">
        <v>1350</v>
      </c>
      <c r="C29" s="199">
        <v>35000</v>
      </c>
      <c r="D29" s="199">
        <v>7349000</v>
      </c>
      <c r="E29" s="199">
        <v>7388568</v>
      </c>
      <c r="F29" s="142"/>
    </row>
    <row r="30" spans="1:6" x14ac:dyDescent="0.25">
      <c r="A30" s="139" t="s">
        <v>217</v>
      </c>
      <c r="B30" s="139">
        <v>1360</v>
      </c>
      <c r="C30" s="198">
        <v>31000</v>
      </c>
      <c r="D30" s="198">
        <v>31000</v>
      </c>
      <c r="E30" s="198">
        <v>30996</v>
      </c>
      <c r="F30" s="140"/>
    </row>
    <row r="31" spans="1:6" x14ac:dyDescent="0.25">
      <c r="A31" s="141" t="s">
        <v>218</v>
      </c>
      <c r="B31" s="141">
        <v>1370</v>
      </c>
      <c r="C31" s="199">
        <v>111854000</v>
      </c>
      <c r="D31" s="199">
        <v>99408000</v>
      </c>
      <c r="E31" s="199">
        <v>89811938</v>
      </c>
      <c r="F31" s="142"/>
    </row>
    <row r="32" spans="1:6" x14ac:dyDescent="0.25">
      <c r="A32" s="139" t="s">
        <v>219</v>
      </c>
      <c r="B32" s="139">
        <v>1300</v>
      </c>
      <c r="C32" s="198">
        <v>112120000</v>
      </c>
      <c r="D32" s="198">
        <v>107428000</v>
      </c>
      <c r="E32" s="198">
        <v>108396653</v>
      </c>
      <c r="F32" s="140"/>
    </row>
    <row r="33" spans="1:6" x14ac:dyDescent="0.25">
      <c r="A33" s="261" t="s">
        <v>220</v>
      </c>
      <c r="B33" s="261" t="s">
        <v>220</v>
      </c>
      <c r="C33" s="261" t="s">
        <v>220</v>
      </c>
      <c r="D33" s="261" t="s">
        <v>220</v>
      </c>
      <c r="E33" s="261" t="s">
        <v>220</v>
      </c>
      <c r="F33" s="261" t="s">
        <v>220</v>
      </c>
    </row>
    <row r="34" spans="1:6" x14ac:dyDescent="0.25">
      <c r="A34" s="139" t="s">
        <v>221</v>
      </c>
      <c r="B34" s="139">
        <v>1410</v>
      </c>
      <c r="C34" s="198">
        <v>290584000</v>
      </c>
      <c r="D34" s="198">
        <v>428386000</v>
      </c>
      <c r="E34" s="198">
        <v>311320629</v>
      </c>
      <c r="F34" s="140"/>
    </row>
    <row r="35" spans="1:6" x14ac:dyDescent="0.25">
      <c r="A35" s="141" t="s">
        <v>222</v>
      </c>
      <c r="B35" s="141">
        <v>1420</v>
      </c>
      <c r="C35" s="199">
        <v>13045000</v>
      </c>
      <c r="D35" s="199">
        <v>14291000</v>
      </c>
      <c r="E35" s="199">
        <v>15985103</v>
      </c>
      <c r="F35" s="142"/>
    </row>
    <row r="36" spans="1:6" x14ac:dyDescent="0.25">
      <c r="A36" s="139" t="s">
        <v>223</v>
      </c>
      <c r="B36" s="139">
        <v>1430</v>
      </c>
      <c r="C36" s="198">
        <v>917000</v>
      </c>
      <c r="D36" s="198">
        <v>2573000</v>
      </c>
      <c r="E36" s="198">
        <v>4565679</v>
      </c>
      <c r="F36" s="140"/>
    </row>
    <row r="37" spans="1:6" x14ac:dyDescent="0.25">
      <c r="A37" s="141" t="s">
        <v>224</v>
      </c>
      <c r="B37" s="141">
        <v>1450</v>
      </c>
      <c r="C37" s="199">
        <v>0</v>
      </c>
      <c r="D37" s="199">
        <v>0</v>
      </c>
      <c r="E37" s="199">
        <v>0</v>
      </c>
      <c r="F37" s="142"/>
    </row>
    <row r="38" spans="1:6" x14ac:dyDescent="0.25">
      <c r="A38" s="139" t="s">
        <v>225</v>
      </c>
      <c r="B38" s="139">
        <v>1400</v>
      </c>
      <c r="C38" s="198">
        <v>306313000</v>
      </c>
      <c r="D38" s="198">
        <v>556107000</v>
      </c>
      <c r="E38" s="198">
        <v>445838758</v>
      </c>
      <c r="F38" s="140"/>
    </row>
    <row r="39" spans="1:6" x14ac:dyDescent="0.25">
      <c r="A39" s="261" t="s">
        <v>226</v>
      </c>
      <c r="B39" s="261" t="s">
        <v>226</v>
      </c>
      <c r="C39" s="261" t="s">
        <v>226</v>
      </c>
      <c r="D39" s="261" t="s">
        <v>226</v>
      </c>
      <c r="E39" s="261" t="s">
        <v>226</v>
      </c>
      <c r="F39" s="261" t="s">
        <v>226</v>
      </c>
    </row>
    <row r="40" spans="1:6" x14ac:dyDescent="0.25">
      <c r="A40" s="139" t="s">
        <v>221</v>
      </c>
      <c r="B40" s="139">
        <v>1510</v>
      </c>
      <c r="C40" s="198">
        <v>88710000</v>
      </c>
      <c r="D40" s="198">
        <v>42449000</v>
      </c>
      <c r="E40" s="198">
        <v>125624566</v>
      </c>
      <c r="F40" s="140"/>
    </row>
    <row r="41" spans="1:6" x14ac:dyDescent="0.25">
      <c r="A41" s="141" t="s">
        <v>227</v>
      </c>
      <c r="B41" s="141">
        <v>1520</v>
      </c>
      <c r="C41" s="199">
        <v>69910000</v>
      </c>
      <c r="D41" s="199">
        <v>52985000</v>
      </c>
      <c r="E41" s="199">
        <v>82944458</v>
      </c>
      <c r="F41" s="142"/>
    </row>
    <row r="42" spans="1:6" x14ac:dyDescent="0.25">
      <c r="A42" s="139" t="s">
        <v>228</v>
      </c>
      <c r="B42" s="139">
        <v>1530</v>
      </c>
      <c r="C42" s="198">
        <v>2604000</v>
      </c>
      <c r="D42" s="198">
        <v>0</v>
      </c>
      <c r="E42" s="198">
        <v>9747</v>
      </c>
      <c r="F42" s="140"/>
    </row>
    <row r="43" spans="1:6" x14ac:dyDescent="0.25">
      <c r="A43" s="141" t="s">
        <v>223</v>
      </c>
      <c r="B43" s="141">
        <v>1540</v>
      </c>
      <c r="C43" s="199">
        <v>2382000</v>
      </c>
      <c r="D43" s="199">
        <v>60735000</v>
      </c>
      <c r="E43" s="199">
        <v>1739942</v>
      </c>
      <c r="F43" s="142"/>
    </row>
    <row r="44" spans="1:6" x14ac:dyDescent="0.25">
      <c r="A44" s="139" t="s">
        <v>224</v>
      </c>
      <c r="B44" s="139">
        <v>1550</v>
      </c>
      <c r="C44" s="198">
        <v>0</v>
      </c>
      <c r="D44" s="198">
        <v>0</v>
      </c>
      <c r="E44" s="198">
        <v>0</v>
      </c>
      <c r="F44" s="140"/>
    </row>
    <row r="45" spans="1:6" x14ac:dyDescent="0.25">
      <c r="A45" s="141" t="s">
        <v>229</v>
      </c>
      <c r="B45" s="141">
        <v>1500</v>
      </c>
      <c r="C45" s="199">
        <v>163606000</v>
      </c>
      <c r="D45" s="199">
        <v>181276000</v>
      </c>
      <c r="E45" s="199">
        <v>236991955</v>
      </c>
      <c r="F45" s="142"/>
    </row>
    <row r="46" spans="1:6" x14ac:dyDescent="0.25">
      <c r="A46" s="139" t="s">
        <v>25</v>
      </c>
      <c r="B46" s="139">
        <v>1700</v>
      </c>
      <c r="C46" s="198">
        <v>582039000</v>
      </c>
      <c r="D46" s="198">
        <v>844811000</v>
      </c>
      <c r="E46" s="198">
        <v>791227366</v>
      </c>
      <c r="F46" s="140"/>
    </row>
    <row r="47" spans="1:6" x14ac:dyDescent="0.25">
      <c r="A47" s="261" t="s">
        <v>230</v>
      </c>
      <c r="B47" s="261" t="s">
        <v>230</v>
      </c>
      <c r="C47" s="261" t="s">
        <v>230</v>
      </c>
      <c r="D47" s="261" t="s">
        <v>230</v>
      </c>
      <c r="E47" s="261" t="s">
        <v>230</v>
      </c>
      <c r="F47" s="261" t="s">
        <v>230</v>
      </c>
    </row>
    <row r="48" spans="1:6" x14ac:dyDescent="0.25">
      <c r="A48" s="261" t="s">
        <v>231</v>
      </c>
      <c r="B48" s="261" t="s">
        <v>231</v>
      </c>
      <c r="C48" s="261" t="s">
        <v>231</v>
      </c>
      <c r="D48" s="261" t="s">
        <v>231</v>
      </c>
      <c r="E48" s="261" t="s">
        <v>231</v>
      </c>
      <c r="F48" s="261" t="s">
        <v>231</v>
      </c>
    </row>
    <row r="49" spans="1:6" x14ac:dyDescent="0.25">
      <c r="A49" s="139" t="s">
        <v>232</v>
      </c>
      <c r="B49" s="139">
        <v>2110</v>
      </c>
      <c r="C49" s="198">
        <v>323793000</v>
      </c>
      <c r="D49" s="198">
        <v>331236000</v>
      </c>
      <c r="E49" s="198">
        <v>342122949</v>
      </c>
      <c r="F49" s="140"/>
    </row>
    <row r="50" spans="1:6" x14ac:dyDescent="0.25">
      <c r="A50" s="141" t="s">
        <v>233</v>
      </c>
      <c r="B50" s="141">
        <v>2120</v>
      </c>
      <c r="C50" s="199">
        <v>-161311000</v>
      </c>
      <c r="D50" s="199">
        <v>-157826000</v>
      </c>
      <c r="E50" s="199">
        <v>-161966153</v>
      </c>
      <c r="F50" s="142"/>
    </row>
    <row r="51" spans="1:6" x14ac:dyDescent="0.25">
      <c r="A51" s="139" t="s">
        <v>234</v>
      </c>
      <c r="B51" s="139">
        <v>2100</v>
      </c>
      <c r="C51" s="198">
        <v>162482000</v>
      </c>
      <c r="D51" s="198">
        <v>173410000</v>
      </c>
      <c r="E51" s="198">
        <v>180156796</v>
      </c>
      <c r="F51" s="140"/>
    </row>
    <row r="52" spans="1:6" x14ac:dyDescent="0.25">
      <c r="A52" s="141" t="s">
        <v>235</v>
      </c>
      <c r="B52" s="141">
        <v>2210</v>
      </c>
      <c r="C52" s="199">
        <v>-48117000</v>
      </c>
      <c r="D52" s="199">
        <v>-46725000</v>
      </c>
      <c r="E52" s="199">
        <v>-50084217</v>
      </c>
      <c r="F52" s="142"/>
    </row>
    <row r="53" spans="1:6" x14ac:dyDescent="0.25">
      <c r="A53" s="139" t="s">
        <v>236</v>
      </c>
      <c r="B53" s="139">
        <v>2220</v>
      </c>
      <c r="C53" s="198">
        <v>-32053000</v>
      </c>
      <c r="D53" s="198">
        <v>-32427000</v>
      </c>
      <c r="E53" s="198">
        <v>-33869579</v>
      </c>
      <c r="F53" s="140"/>
    </row>
    <row r="54" spans="1:6" x14ac:dyDescent="0.25">
      <c r="A54" s="141" t="s">
        <v>237</v>
      </c>
      <c r="B54" s="141">
        <v>2200</v>
      </c>
      <c r="C54" s="199">
        <v>82312000</v>
      </c>
      <c r="D54" s="199">
        <v>94258000</v>
      </c>
      <c r="E54" s="199">
        <v>96203000</v>
      </c>
      <c r="F54" s="142"/>
    </row>
    <row r="55" spans="1:6" x14ac:dyDescent="0.25">
      <c r="A55" s="139" t="s">
        <v>238</v>
      </c>
      <c r="B55" s="139">
        <v>2310</v>
      </c>
      <c r="C55" s="198">
        <v>29084000</v>
      </c>
      <c r="D55" s="198">
        <v>0</v>
      </c>
      <c r="E55" s="198">
        <v>0</v>
      </c>
      <c r="F55" s="140"/>
    </row>
    <row r="56" spans="1:6" x14ac:dyDescent="0.25">
      <c r="A56" s="141" t="s">
        <v>239</v>
      </c>
      <c r="B56" s="141">
        <v>2320</v>
      </c>
      <c r="C56" s="199">
        <v>4340000</v>
      </c>
      <c r="D56" s="199">
        <v>8957000</v>
      </c>
      <c r="E56" s="199">
        <v>7056589</v>
      </c>
      <c r="F56" s="142"/>
    </row>
    <row r="57" spans="1:6" x14ac:dyDescent="0.25">
      <c r="A57" s="139" t="s">
        <v>240</v>
      </c>
      <c r="B57" s="139">
        <v>2330</v>
      </c>
      <c r="C57" s="198">
        <v>-30627000</v>
      </c>
      <c r="D57" s="198">
        <v>-33029000</v>
      </c>
      <c r="E57" s="198">
        <v>-37289699</v>
      </c>
      <c r="F57" s="140"/>
    </row>
    <row r="58" spans="1:6" x14ac:dyDescent="0.25">
      <c r="A58" s="141" t="s">
        <v>241</v>
      </c>
      <c r="B58" s="141">
        <v>2340</v>
      </c>
      <c r="C58" s="199">
        <v>67014000</v>
      </c>
      <c r="D58" s="199">
        <v>15827000</v>
      </c>
      <c r="E58" s="199">
        <v>17122191</v>
      </c>
      <c r="F58" s="142"/>
    </row>
    <row r="59" spans="1:6" x14ac:dyDescent="0.25">
      <c r="A59" s="139" t="s">
        <v>242</v>
      </c>
      <c r="B59" s="139">
        <v>2350</v>
      </c>
      <c r="C59" s="198">
        <v>-11485000</v>
      </c>
      <c r="D59" s="198">
        <v>-81550000</v>
      </c>
      <c r="E59" s="198">
        <v>-8333980</v>
      </c>
      <c r="F59" s="140"/>
    </row>
    <row r="60" spans="1:6" x14ac:dyDescent="0.25">
      <c r="A60" s="141" t="s">
        <v>243</v>
      </c>
      <c r="B60" s="141">
        <v>2300</v>
      </c>
      <c r="C60" s="199">
        <v>140638000</v>
      </c>
      <c r="D60" s="199">
        <v>20302000</v>
      </c>
      <c r="E60" s="199">
        <v>79837685</v>
      </c>
      <c r="F60" s="142"/>
    </row>
    <row r="61" spans="1:6" x14ac:dyDescent="0.25">
      <c r="A61" s="139" t="s">
        <v>244</v>
      </c>
      <c r="B61" s="139">
        <v>2410</v>
      </c>
      <c r="C61" s="198">
        <v>-13772000</v>
      </c>
      <c r="D61" s="198">
        <v>-12369000</v>
      </c>
      <c r="E61" s="198">
        <v>-13103138</v>
      </c>
      <c r="F61" s="140"/>
    </row>
    <row r="62" spans="1:6" x14ac:dyDescent="0.25">
      <c r="A62" s="141" t="s">
        <v>245</v>
      </c>
      <c r="B62" s="141">
        <v>2421</v>
      </c>
      <c r="C62" s="199">
        <v>-9608000</v>
      </c>
      <c r="D62" s="199">
        <v>6769000</v>
      </c>
      <c r="E62" s="199">
        <v>-784672</v>
      </c>
      <c r="F62" s="142"/>
    </row>
    <row r="63" spans="1:6" x14ac:dyDescent="0.25">
      <c r="A63" s="139" t="s">
        <v>246</v>
      </c>
      <c r="B63" s="139">
        <v>2430</v>
      </c>
      <c r="C63" s="198">
        <v>409000</v>
      </c>
      <c r="D63" s="198">
        <v>176000</v>
      </c>
      <c r="E63" s="198">
        <v>-1734220</v>
      </c>
      <c r="F63" s="140"/>
    </row>
    <row r="64" spans="1:6" x14ac:dyDescent="0.25">
      <c r="A64" s="141" t="s">
        <v>247</v>
      </c>
      <c r="B64" s="141">
        <v>2450</v>
      </c>
      <c r="C64" s="199">
        <v>112000</v>
      </c>
      <c r="D64" s="199">
        <v>1364000</v>
      </c>
      <c r="E64" s="199">
        <v>252102</v>
      </c>
      <c r="F64" s="142"/>
    </row>
    <row r="65" spans="1:6" x14ac:dyDescent="0.25">
      <c r="A65" s="139" t="s">
        <v>248</v>
      </c>
      <c r="B65" s="139">
        <v>2460</v>
      </c>
      <c r="C65" s="198">
        <v>0</v>
      </c>
      <c r="D65" s="198">
        <v>0</v>
      </c>
      <c r="E65" s="198">
        <v>0</v>
      </c>
      <c r="F65" s="140"/>
    </row>
    <row r="66" spans="1:6" ht="25.5" x14ac:dyDescent="0.25">
      <c r="A66" s="141" t="s">
        <v>249</v>
      </c>
      <c r="B66" s="141">
        <v>2465</v>
      </c>
      <c r="C66" s="199">
        <v>0</v>
      </c>
      <c r="D66" s="199">
        <v>0</v>
      </c>
      <c r="E66" s="199">
        <v>0</v>
      </c>
      <c r="F66" s="142"/>
    </row>
    <row r="67" spans="1:6" x14ac:dyDescent="0.25">
      <c r="A67" s="139" t="s">
        <v>250</v>
      </c>
      <c r="B67" s="139">
        <v>2400</v>
      </c>
      <c r="C67" s="198">
        <v>127250000</v>
      </c>
      <c r="D67" s="198">
        <v>9160000</v>
      </c>
      <c r="E67" s="198">
        <v>64611997</v>
      </c>
      <c r="F67" s="140"/>
    </row>
    <row r="68" spans="1:6" x14ac:dyDescent="0.25">
      <c r="A68" s="261" t="s">
        <v>251</v>
      </c>
      <c r="B68" s="261" t="s">
        <v>251</v>
      </c>
      <c r="C68" s="261" t="s">
        <v>251</v>
      </c>
      <c r="D68" s="261" t="s">
        <v>251</v>
      </c>
      <c r="E68" s="261" t="s">
        <v>251</v>
      </c>
      <c r="F68" s="261" t="s">
        <v>251</v>
      </c>
    </row>
    <row r="69" spans="1:6" ht="25.5" x14ac:dyDescent="0.25">
      <c r="A69" s="139" t="s">
        <v>252</v>
      </c>
      <c r="B69" s="139">
        <v>2510</v>
      </c>
      <c r="C69" s="198">
        <v>0</v>
      </c>
      <c r="D69" s="198">
        <v>7744000</v>
      </c>
      <c r="E69" s="198">
        <v>0</v>
      </c>
      <c r="F69" s="140"/>
    </row>
    <row r="70" spans="1:6" ht="25.5" x14ac:dyDescent="0.25">
      <c r="A70" s="141" t="s">
        <v>253</v>
      </c>
      <c r="B70" s="141">
        <v>2520</v>
      </c>
      <c r="C70" s="199">
        <v>0</v>
      </c>
      <c r="D70" s="199">
        <v>0</v>
      </c>
      <c r="E70" s="199">
        <v>10523481</v>
      </c>
      <c r="F70" s="142"/>
    </row>
    <row r="71" spans="1:6" x14ac:dyDescent="0.25">
      <c r="A71" s="139" t="s">
        <v>254</v>
      </c>
      <c r="B71" s="139">
        <v>2500</v>
      </c>
      <c r="C71" s="198">
        <v>127250000</v>
      </c>
      <c r="D71" s="198">
        <v>16904000</v>
      </c>
      <c r="E71" s="198">
        <v>75135478</v>
      </c>
      <c r="F71" s="140"/>
    </row>
    <row r="72" spans="1:6" x14ac:dyDescent="0.25">
      <c r="A72" s="141" t="s">
        <v>255</v>
      </c>
      <c r="B72" s="141">
        <v>2900</v>
      </c>
      <c r="C72" s="199">
        <v>0.06</v>
      </c>
      <c r="D72" s="199">
        <v>0</v>
      </c>
      <c r="E72" s="199">
        <v>0.03</v>
      </c>
      <c r="F72" s="142"/>
    </row>
    <row r="73" spans="1:6" x14ac:dyDescent="0.25">
      <c r="A73" s="139" t="s">
        <v>256</v>
      </c>
      <c r="B73" s="139">
        <v>2910</v>
      </c>
      <c r="C73" s="198">
        <v>0.06</v>
      </c>
      <c r="D73" s="198">
        <v>0</v>
      </c>
      <c r="E73" s="198">
        <v>0.03</v>
      </c>
      <c r="F73" s="140"/>
    </row>
    <row r="74" spans="1:6" x14ac:dyDescent="0.25">
      <c r="A74" s="141" t="s">
        <v>257</v>
      </c>
      <c r="B74" s="141">
        <v>3600</v>
      </c>
      <c r="C74" s="199">
        <v>112131000</v>
      </c>
      <c r="D74" s="199">
        <v>107428000</v>
      </c>
      <c r="E74" s="199">
        <v>108406400</v>
      </c>
      <c r="F74" s="142"/>
    </row>
  </sheetData>
  <mergeCells count="12">
    <mergeCell ref="A68:F68"/>
    <mergeCell ref="A1:F1"/>
    <mergeCell ref="A4:F4"/>
    <mergeCell ref="A5:F5"/>
    <mergeCell ref="A6:F6"/>
    <mergeCell ref="A15:F15"/>
    <mergeCell ref="A24:F24"/>
    <mergeCell ref="A25:F25"/>
    <mergeCell ref="A33:F33"/>
    <mergeCell ref="A39:F39"/>
    <mergeCell ref="A47:F47"/>
    <mergeCell ref="A48:F48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Аналит_баланс</vt:lpstr>
      <vt:lpstr>Баланс_ликв</vt:lpstr>
      <vt:lpstr>Платежесп</vt:lpstr>
      <vt:lpstr>Финуст_абс</vt:lpstr>
      <vt:lpstr>Финуст_относ</vt:lpstr>
      <vt:lpstr>Оборачиваемость</vt:lpstr>
      <vt:lpstr>Рентабельность</vt:lpstr>
      <vt:lpstr>Сводный отчет</vt:lpstr>
    </vt:vector>
  </TitlesOfParts>
  <Company>НУКЦ МЭСИ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u114_03</dc:creator>
  <cp:lastModifiedBy>Evgenia</cp:lastModifiedBy>
  <cp:lastPrinted>2001-05-07T23:03:28Z</cp:lastPrinted>
  <dcterms:created xsi:type="dcterms:W3CDTF">2001-05-07T22:36:09Z</dcterms:created>
  <dcterms:modified xsi:type="dcterms:W3CDTF">2023-12-13T16:03:54Z</dcterms:modified>
</cp:coreProperties>
</file>