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еба\Учеба 3 курс 2 семестр\Studies\ЭКОНОМЕТРИКА\Примеры\3 лаба лева\"/>
    </mc:Choice>
  </mc:AlternateContent>
  <xr:revisionPtr revIDLastSave="0" documentId="13_ncr:1_{46100C65-A286-46EA-980D-84896F8714A7}" xr6:coauthVersionLast="47" xr6:coauthVersionMax="47" xr10:uidLastSave="{00000000-0000-0000-0000-000000000000}"/>
  <bookViews>
    <workbookView xWindow="15" yWindow="0" windowWidth="14505" windowHeight="15600" activeTab="2" xr2:uid="{D62983B2-FF18-4337-BFE9-99FB04B1521C}"/>
  </bookViews>
  <sheets>
    <sheet name="ЛБ1" sheetId="1" r:id="rId1"/>
    <sheet name="ЛБ2" sheetId="2" r:id="rId2"/>
    <sheet name="ЛБ3" sheetId="3" r:id="rId3"/>
  </sheets>
  <definedNames>
    <definedName name="solver_adj" localSheetId="0" hidden="1">ЛБ1!$A$64:$B$75</definedName>
    <definedName name="solver_adj" localSheetId="1" hidden="1">ЛБ2!$K$1:$K$2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1</definedName>
    <definedName name="solver_eng" localSheetId="0" hidden="1">2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2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ЛБ1!$A$2</definedName>
    <definedName name="solver_opt" localSheetId="1" hidden="1">ЛБ2!$D$62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3" l="1"/>
  <c r="C2" i="3" l="1"/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D62" i="3" l="1"/>
  <c r="C62" i="3"/>
  <c r="F62" i="3" s="1"/>
  <c r="Y21" i="2" l="1"/>
  <c r="A65" i="2"/>
  <c r="K37" i="2" s="1"/>
  <c r="U35" i="2"/>
  <c r="U34" i="2"/>
  <c r="A63" i="2"/>
  <c r="A62" i="2"/>
  <c r="H47" i="2"/>
  <c r="H48" i="2"/>
  <c r="H49" i="2"/>
  <c r="Y27" i="2"/>
  <c r="D2" i="2"/>
  <c r="E2" i="2"/>
  <c r="H2" i="2" s="1"/>
  <c r="E3" i="2"/>
  <c r="H3" i="2" s="1"/>
  <c r="E4" i="2"/>
  <c r="H4" i="2" s="1"/>
  <c r="E5" i="2"/>
  <c r="H5" i="2" s="1"/>
  <c r="E6" i="2"/>
  <c r="G6" i="2" s="1"/>
  <c r="E7" i="2"/>
  <c r="G7" i="2" s="1"/>
  <c r="E8" i="2"/>
  <c r="H8" i="2" s="1"/>
  <c r="E9" i="2"/>
  <c r="H9" i="2" s="1"/>
  <c r="E10" i="2"/>
  <c r="G10" i="2" s="1"/>
  <c r="E11" i="2"/>
  <c r="G11" i="2" s="1"/>
  <c r="E12" i="2"/>
  <c r="G12" i="2" s="1"/>
  <c r="E13" i="2"/>
  <c r="G13" i="2" s="1"/>
  <c r="E14" i="2"/>
  <c r="H14" i="2" s="1"/>
  <c r="E15" i="2"/>
  <c r="H15" i="2" s="1"/>
  <c r="E16" i="2"/>
  <c r="H16" i="2" s="1"/>
  <c r="E17" i="2"/>
  <c r="G17" i="2" s="1"/>
  <c r="E18" i="2"/>
  <c r="G18" i="2" s="1"/>
  <c r="E19" i="2"/>
  <c r="G19" i="2" s="1"/>
  <c r="E20" i="2"/>
  <c r="G20" i="2" s="1"/>
  <c r="E21" i="2"/>
  <c r="G21" i="2" s="1"/>
  <c r="E22" i="2"/>
  <c r="G22" i="2" s="1"/>
  <c r="E23" i="2"/>
  <c r="H23" i="2" s="1"/>
  <c r="E24" i="2"/>
  <c r="G24" i="2" s="1"/>
  <c r="E25" i="2"/>
  <c r="G25" i="2" s="1"/>
  <c r="E26" i="2"/>
  <c r="H26" i="2" s="1"/>
  <c r="E27" i="2"/>
  <c r="H27" i="2" s="1"/>
  <c r="E28" i="2"/>
  <c r="H28" i="2" s="1"/>
  <c r="E29" i="2"/>
  <c r="H29" i="2" s="1"/>
  <c r="E30" i="2"/>
  <c r="G30" i="2" s="1"/>
  <c r="E31" i="2"/>
  <c r="G31" i="2" s="1"/>
  <c r="E32" i="2"/>
  <c r="G32" i="2" s="1"/>
  <c r="E33" i="2"/>
  <c r="H33" i="2" s="1"/>
  <c r="E34" i="2"/>
  <c r="G34" i="2" s="1"/>
  <c r="E35" i="2"/>
  <c r="G35" i="2" s="1"/>
  <c r="E36" i="2"/>
  <c r="E37" i="2"/>
  <c r="G37" i="2" s="1"/>
  <c r="E38" i="2"/>
  <c r="H38" i="2" s="1"/>
  <c r="E39" i="2"/>
  <c r="H39" i="2" s="1"/>
  <c r="E40" i="2"/>
  <c r="H40" i="2" s="1"/>
  <c r="E41" i="2"/>
  <c r="H41" i="2" s="1"/>
  <c r="E42" i="2"/>
  <c r="G42" i="2" s="1"/>
  <c r="E43" i="2"/>
  <c r="G43" i="2" s="1"/>
  <c r="E44" i="2"/>
  <c r="G44" i="2" s="1"/>
  <c r="E45" i="2"/>
  <c r="H45" i="2" s="1"/>
  <c r="E46" i="2"/>
  <c r="G46" i="2" s="1"/>
  <c r="E47" i="2"/>
  <c r="E48" i="2"/>
  <c r="G48" i="2" s="1"/>
  <c r="E49" i="2"/>
  <c r="G49" i="2" s="1"/>
  <c r="E50" i="2"/>
  <c r="H50" i="2" s="1"/>
  <c r="E51" i="2"/>
  <c r="H51" i="2" s="1"/>
  <c r="E52" i="2"/>
  <c r="H52" i="2" s="1"/>
  <c r="E53" i="2"/>
  <c r="G53" i="2" s="1"/>
  <c r="E54" i="2"/>
  <c r="G54" i="2" s="1"/>
  <c r="E55" i="2"/>
  <c r="G55" i="2" s="1"/>
  <c r="E56" i="2"/>
  <c r="H56" i="2" s="1"/>
  <c r="E57" i="2"/>
  <c r="H57" i="2" s="1"/>
  <c r="E58" i="2"/>
  <c r="G58" i="2" s="1"/>
  <c r="E59" i="2"/>
  <c r="G59" i="2" s="1"/>
  <c r="E60" i="2"/>
  <c r="G60" i="2" s="1"/>
  <c r="E61" i="2"/>
  <c r="G61" i="2" s="1"/>
  <c r="V21" i="2"/>
  <c r="E63" i="2" l="1"/>
  <c r="G57" i="2"/>
  <c r="H44" i="2"/>
  <c r="G45" i="2"/>
  <c r="H32" i="2"/>
  <c r="G56" i="2"/>
  <c r="H25" i="2"/>
  <c r="G15" i="2"/>
  <c r="H24" i="2"/>
  <c r="G33" i="2"/>
  <c r="G9" i="2"/>
  <c r="G8" i="2"/>
  <c r="H21" i="2"/>
  <c r="H20" i="2"/>
  <c r="G5" i="2"/>
  <c r="G41" i="2"/>
  <c r="G29" i="2"/>
  <c r="G3" i="2"/>
  <c r="H17" i="2"/>
  <c r="H13" i="2"/>
  <c r="H53" i="2"/>
  <c r="G40" i="2"/>
  <c r="G39" i="2"/>
  <c r="G27" i="2"/>
  <c r="H61" i="2"/>
  <c r="H37" i="2"/>
  <c r="H12" i="2"/>
  <c r="G4" i="2"/>
  <c r="G52" i="2"/>
  <c r="H60" i="2"/>
  <c r="H35" i="2"/>
  <c r="H11" i="2"/>
  <c r="G28" i="2"/>
  <c r="G51" i="2"/>
  <c r="H59" i="2"/>
  <c r="G16" i="2"/>
  <c r="G2" i="2"/>
  <c r="G50" i="2"/>
  <c r="G38" i="2"/>
  <c r="G26" i="2"/>
  <c r="G14" i="2"/>
  <c r="H58" i="2"/>
  <c r="H46" i="2"/>
  <c r="H34" i="2"/>
  <c r="H22" i="2"/>
  <c r="H10" i="2"/>
  <c r="G36" i="2"/>
  <c r="G47" i="2"/>
  <c r="G23" i="2"/>
  <c r="H55" i="2"/>
  <c r="H43" i="2"/>
  <c r="H31" i="2"/>
  <c r="H19" i="2"/>
  <c r="H7" i="2"/>
  <c r="H54" i="2"/>
  <c r="H42" i="2"/>
  <c r="H30" i="2"/>
  <c r="H18" i="2"/>
  <c r="H6" i="2"/>
  <c r="H36" i="2"/>
  <c r="E62" i="2"/>
  <c r="F36" i="2" s="1"/>
  <c r="H62" i="2" l="1"/>
  <c r="H63" i="2"/>
  <c r="K36" i="2" s="1"/>
  <c r="F2" i="2"/>
  <c r="F11" i="2"/>
  <c r="F59" i="2"/>
  <c r="F35" i="2"/>
  <c r="F24" i="2"/>
  <c r="F13" i="2"/>
  <c r="F60" i="2"/>
  <c r="F25" i="2"/>
  <c r="F23" i="2"/>
  <c r="F17" i="2"/>
  <c r="F26" i="2"/>
  <c r="F21" i="2"/>
  <c r="F47" i="2"/>
  <c r="F42" i="2"/>
  <c r="F54" i="2"/>
  <c r="F33" i="2"/>
  <c r="G62" i="2"/>
  <c r="W30" i="2" s="1"/>
  <c r="X30" i="2" s="1"/>
  <c r="V24" i="2" s="1"/>
  <c r="F29" i="2"/>
  <c r="F37" i="2"/>
  <c r="F53" i="2"/>
  <c r="F14" i="2"/>
  <c r="F49" i="2"/>
  <c r="F9" i="2"/>
  <c r="F22" i="2"/>
  <c r="F61" i="2"/>
  <c r="F7" i="2"/>
  <c r="F31" i="2"/>
  <c r="F55" i="2"/>
  <c r="F8" i="2"/>
  <c r="F32" i="2"/>
  <c r="F56" i="2"/>
  <c r="F28" i="2"/>
  <c r="F19" i="2"/>
  <c r="F43" i="2"/>
  <c r="F20" i="2"/>
  <c r="F44" i="2"/>
  <c r="F15" i="2"/>
  <c r="F51" i="2"/>
  <c r="F52" i="2"/>
  <c r="F27" i="2"/>
  <c r="F4" i="2"/>
  <c r="F3" i="2"/>
  <c r="F40" i="2"/>
  <c r="F39" i="2"/>
  <c r="F16" i="2"/>
  <c r="F6" i="2"/>
  <c r="F34" i="2"/>
  <c r="F38" i="2"/>
  <c r="F5" i="2"/>
  <c r="F50" i="2"/>
  <c r="F10" i="2"/>
  <c r="F46" i="2"/>
  <c r="F45" i="2"/>
  <c r="F18" i="2"/>
  <c r="F12" i="2"/>
  <c r="F30" i="2"/>
  <c r="F48" i="2"/>
  <c r="F58" i="2"/>
  <c r="F57" i="2"/>
  <c r="F41" i="2"/>
  <c r="V35" i="2" l="1"/>
  <c r="V34" i="2"/>
  <c r="F62" i="2"/>
  <c r="W29" i="2" s="1"/>
  <c r="Z34" i="2" l="1"/>
  <c r="Y34" i="2"/>
  <c r="W34" i="2"/>
  <c r="X34" i="2" s="1"/>
  <c r="W35" i="2"/>
  <c r="X35" i="2" s="1"/>
  <c r="Y35" i="2"/>
  <c r="Z35" i="2"/>
  <c r="X29" i="2"/>
  <c r="Y29" i="2" s="1"/>
  <c r="Z29" i="2" s="1"/>
  <c r="W31" i="2"/>
  <c r="V22" i="2" s="1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G40" i="1"/>
  <c r="F20" i="1"/>
  <c r="F23" i="1" s="1"/>
  <c r="G25" i="1"/>
  <c r="F19" i="1"/>
  <c r="G26" i="1" l="1"/>
  <c r="D62" i="2"/>
  <c r="G27" i="1"/>
  <c r="G28" i="1" l="1"/>
  <c r="G29" i="1" l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H25" i="1" l="1" a="1"/>
  <c r="H29" i="1" l="1"/>
  <c r="H38" i="1"/>
  <c r="H32" i="1"/>
  <c r="H39" i="1"/>
  <c r="H37" i="1"/>
  <c r="H30" i="1"/>
  <c r="H28" i="1"/>
  <c r="H27" i="1"/>
  <c r="H26" i="1"/>
  <c r="H25" i="1"/>
  <c r="H36" i="1"/>
  <c r="H35" i="1"/>
  <c r="H34" i="1"/>
  <c r="H33" i="1"/>
  <c r="H31" i="1"/>
  <c r="H40" i="1" l="1"/>
</calcChain>
</file>

<file path=xl/sharedStrings.xml><?xml version="1.0" encoding="utf-8"?>
<sst xmlns="http://schemas.openxmlformats.org/spreadsheetml/2006/main" count="213" uniqueCount="127">
  <si>
    <t>ID дня</t>
  </si>
  <si>
    <t>Дата</t>
  </si>
  <si>
    <t>Столбец1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</si>
  <si>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</si>
  <si>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</si>
  <si>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</si>
  <si>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</si>
  <si>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</si>
  <si>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</si>
  <si>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</si>
  <si>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</si>
  <si>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</si>
  <si>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</si>
  <si>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</si>
  <si>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</si>
  <si>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</si>
  <si>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V=</t>
  </si>
  <si>
    <t>k=</t>
  </si>
  <si>
    <t>Частота</t>
  </si>
  <si>
    <t>№Точки</t>
  </si>
  <si>
    <t>МИНМАКС</t>
  </si>
  <si>
    <t>РазмерИнтервала</t>
  </si>
  <si>
    <t>Получили Нормальноераспрееление (2-х модовое) с Левой ассиметрией</t>
  </si>
  <si>
    <t>Цена, $ США</t>
  </si>
  <si>
    <t>Y'</t>
  </si>
  <si>
    <t>a</t>
  </si>
  <si>
    <t>b</t>
  </si>
  <si>
    <t>c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</si>
  <si>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</si>
  <si>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</si>
  <si>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</si>
  <si>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</si>
  <si>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</si>
  <si>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</si>
  <si>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</si>
  <si>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</si>
  <si>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</si>
  <si>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</si>
  <si>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</si>
  <si>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</si>
  <si>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</si>
  <si>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</si>
  <si>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</si>
  <si>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</si>
  <si>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</si>
  <si>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</si>
  <si>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</si>
  <si>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</si>
  <si>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</si>
  <si>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</si>
  <si>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</si>
  <si>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</si>
  <si>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ВЫВОД ОСТАТКА</t>
  </si>
  <si>
    <t>Наблюдение</t>
  </si>
  <si>
    <t>Предсказанное Y</t>
  </si>
  <si>
    <t>Остатки</t>
  </si>
  <si>
    <t>Стандартные остатки</t>
  </si>
  <si>
    <t>ВЫВОД ВЕРОЯТНОСТИ</t>
  </si>
  <si>
    <t>Персентиль</t>
  </si>
  <si>
    <t>Y</t>
  </si>
  <si>
    <t>Мн R</t>
  </si>
  <si>
    <t>R2</t>
  </si>
  <si>
    <t>СТД ошибка</t>
  </si>
  <si>
    <t>Наблюд</t>
  </si>
  <si>
    <t>ss</t>
  </si>
  <si>
    <t>ms</t>
  </si>
  <si>
    <t>f</t>
  </si>
  <si>
    <t>значим f</t>
  </si>
  <si>
    <t>регресс</t>
  </si>
  <si>
    <t>остаток</t>
  </si>
  <si>
    <t>итог</t>
  </si>
  <si>
    <t>Предсказаное Y</t>
  </si>
  <si>
    <t>SS1</t>
  </si>
  <si>
    <t>SS2</t>
  </si>
  <si>
    <t>F табл</t>
  </si>
  <si>
    <t>Дисперсия</t>
  </si>
  <si>
    <t>Нормир R2</t>
  </si>
  <si>
    <t>-</t>
  </si>
  <si>
    <t>Коэфы</t>
  </si>
  <si>
    <t>p-значение</t>
  </si>
  <si>
    <t>нижние 95</t>
  </si>
  <si>
    <t>верхние 95</t>
  </si>
  <si>
    <t>переменная X1</t>
  </si>
  <si>
    <t>Для стд</t>
  </si>
  <si>
    <t>1+t///</t>
  </si>
  <si>
    <t>tтабл</t>
  </si>
  <si>
    <t>&lt;0 по этому число!</t>
  </si>
  <si>
    <t>Значение коэф кореляции чем ближе к 1 тем ольше данные корелир</t>
  </si>
  <si>
    <t>Коэф детерминации - доля дисперсии зависимой переменной</t>
  </si>
  <si>
    <t>Оценка того, как значение статистики критерия меняется от выборки к выборке</t>
  </si>
  <si>
    <t>SS1Сумма квадрата разностей, отличие среднего от предсказаного</t>
  </si>
  <si>
    <t xml:space="preserve"> таже что ss1 ис остатки</t>
  </si>
  <si>
    <t>3 sss3 это сумма ss1 и ss2</t>
  </si>
  <si>
    <t xml:space="preserve">ms1 соотношение df </t>
  </si>
  <si>
    <t>Сумма1</t>
  </si>
  <si>
    <t>Сумма2</t>
  </si>
  <si>
    <t xml:space="preserve">d </t>
  </si>
  <si>
    <t>dl</t>
  </si>
  <si>
    <t>du</t>
  </si>
  <si>
    <t>автокореляция 1 порядка</t>
  </si>
  <si>
    <t>Вывод автокорреляции первого порядка адекватно опытным данным, поскольку Значимость F меньше 0,05.</t>
  </si>
  <si>
    <t xml:space="preserve">Вывод Из этой таблицы мы видим, что коэффициент Y-пересечение не значим, а коэффициент Переменная X1 значимо отличается от нуля. Следовательно уравнение описывающее автокорреляцию первого порядка имеет вид </t>
  </si>
  <si>
    <t>Столбец 1</t>
  </si>
  <si>
    <t>Столбец 2</t>
  </si>
  <si>
    <t>Столбец 3</t>
  </si>
  <si>
    <t>Столбец 4</t>
  </si>
  <si>
    <t>Столбец 5</t>
  </si>
  <si>
    <t>Столбец 6</t>
  </si>
  <si>
    <t>Столбец 7</t>
  </si>
  <si>
    <t>Столбец 8</t>
  </si>
  <si>
    <t>Столбец 9</t>
  </si>
  <si>
    <t>Столбец 10</t>
  </si>
  <si>
    <t>Столбец 11</t>
  </si>
  <si>
    <t>Столбец 12</t>
  </si>
  <si>
    <t>Переменная X 2</t>
  </si>
  <si>
    <t>Переменная X 3</t>
  </si>
  <si>
    <t>Переменная X 4</t>
  </si>
  <si>
    <t>Переменная X 5</t>
  </si>
  <si>
    <t>Переменная X 6</t>
  </si>
  <si>
    <t>Переменная X 7</t>
  </si>
  <si>
    <t>Переменная X 8</t>
  </si>
  <si>
    <t>Переменная X 9</t>
  </si>
  <si>
    <t>Переменная X 10</t>
  </si>
  <si>
    <t>Переменная X 11</t>
  </si>
  <si>
    <t>Из этой таблицы видно, поскольку значимость F меньше чем 0,05 наше уравнение адекватно опытным данным.</t>
  </si>
  <si>
    <t>Из этой таблицы видно, что Y-пересечение, Переменная X 1, Переменная X 3 значимо отличаются от нуля. Остальные коэффициенты не значимы. Окончательное уравнение автокорреляции остатков имеет вид</t>
  </si>
  <si>
    <t>Вывод по работе. Остатки имеют автокорреляцию первого и 11 порядка.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</si>
</sst>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₽&quot;_-;\-* #,##0.00\ &quot;₽&quot;_-;_-* &quot;-&quot;??\ &quot;₽&quot;_-;_-@_-"/>
    <numFmt numFmtId="164" formatCode="#,##0.00000\ &quot;₽&quot;"/>
    <numFmt numFmtId="165" formatCode="0.000"/>
    <numFmt numFmtId="166" formatCode="0.000000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sz val="12"/>
      <color theme="1"/>
      <name val="Times New Roman"/>
      <family val="1"/>
      <charset val="204"/>
    </font>
    <font>
      <b/>
      <sz val="11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0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Fill="1" applyBorder="1" applyAlignment="1"/>
    <xf numFmtId="0" fontId="2" fillId="0" borderId="1" xfId="0" applyFont="1" applyFill="1" applyBorder="1" applyAlignment="1">
      <alignment horizontal="centerContinuous"/>
    </xf>
    <xf numFmtId="0" fontId="0" fillId="0" borderId="2" xfId="0" applyFill="1" applyBorder="1" applyAlignment="1"/>
    <xf numFmtId="0" fontId="0" fillId="2" borderId="0" xfId="0" applyFill="1"/>
    <xf numFmtId="2" fontId="0" fillId="0" borderId="0" xfId="1" applyNumberFormat="1" applyFon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2" borderId="0" xfId="0" applyNumberFormat="1" applyFill="1"/>
    <xf numFmtId="0" fontId="0" fillId="0" borderId="3" xfId="0" applyFill="1" applyBorder="1" applyAlignment="1"/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0" fillId="2" borderId="0" xfId="0" applyNumberFormat="1" applyFill="1"/>
    <xf numFmtId="165" fontId="0" fillId="2" borderId="0" xfId="0" applyNumberFormat="1" applyFill="1"/>
    <xf numFmtId="0" fontId="0" fillId="0" borderId="2" xfId="0" applyBorder="1"/>
    <xf numFmtId="165" fontId="0" fillId="0" borderId="2" xfId="0" applyNumberFormat="1" applyBorder="1"/>
    <xf numFmtId="2" fontId="0" fillId="0" borderId="2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Fill="1" applyBorder="1" applyAlignment="1"/>
    <xf numFmtId="165" fontId="0" fillId="0" borderId="10" xfId="0" applyNumberFormat="1" applyBorder="1"/>
    <xf numFmtId="0" fontId="0" fillId="0" borderId="10" xfId="0" applyBorder="1"/>
    <xf numFmtId="0" fontId="0" fillId="0" borderId="11" xfId="0" applyBorder="1"/>
    <xf numFmtId="0" fontId="0" fillId="0" borderId="2" xfId="0" applyNumberFormat="1" applyBorder="1"/>
    <xf numFmtId="0" fontId="2" fillId="3" borderId="1" xfId="0" applyFont="1" applyFill="1" applyBorder="1" applyAlignment="1">
      <alignment horizontal="center"/>
    </xf>
    <xf numFmtId="0" fontId="0" fillId="0" borderId="12" xfId="0" applyBorder="1"/>
    <xf numFmtId="2" fontId="0" fillId="0" borderId="12" xfId="0" applyNumberFormat="1" applyBorder="1"/>
    <xf numFmtId="0" fontId="0" fillId="0" borderId="13" xfId="0" applyBorder="1"/>
    <xf numFmtId="0" fontId="0" fillId="0" borderId="14" xfId="0" applyBorder="1"/>
    <xf numFmtId="2" fontId="0" fillId="0" borderId="14" xfId="0" applyNumberFormat="1" applyBorder="1"/>
    <xf numFmtId="0" fontId="0" fillId="0" borderId="15" xfId="0" applyBorder="1"/>
    <xf numFmtId="0" fontId="0" fillId="0" borderId="0" xfId="0" applyFill="1" applyBorder="1"/>
    <xf numFmtId="0" fontId="3" fillId="4" borderId="16" xfId="0" applyFont="1" applyFill="1" applyBorder="1" applyAlignment="1">
      <alignment vertical="top" wrapText="1"/>
    </xf>
    <xf numFmtId="0" fontId="0" fillId="2" borderId="0" xfId="0" applyFill="1" applyBorder="1" applyAlignment="1"/>
    <xf numFmtId="0" fontId="0" fillId="2" borderId="3" xfId="0" applyFill="1" applyBorder="1" applyAlignment="1"/>
    <xf numFmtId="0" fontId="4" fillId="0" borderId="0" xfId="0" applyFont="1" applyAlignment="1">
      <alignment horizontal="center" wrapText="1"/>
    </xf>
    <xf numFmtId="0" fontId="0" fillId="0" borderId="0" xfId="0" applyFill="1" applyBorder="1" applyAlignment="1">
      <alignment wrapText="1"/>
    </xf>
    <xf numFmtId="2" fontId="0" fillId="5" borderId="2" xfId="0" applyNumberFormat="1" applyFill="1" applyBorder="1"/>
    <xf numFmtId="2" fontId="0" fillId="5" borderId="12" xfId="0" applyNumberFormat="1" applyFill="1" applyBorder="1"/>
    <xf numFmtId="2" fontId="0" fillId="0" borderId="2" xfId="0" applyNumberFormat="1" applyFill="1" applyBorder="1"/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акций Яндекс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-8.0553242719654406E-3"/>
                  <c:y val="-0.214298736305333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ЛБ1!$A$2:$A$61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ЛБ1!$B$2:$B$61</c:f>
              <c:numCache>
                <c:formatCode>0.00</c:formatCode>
                <c:ptCount val="60"/>
                <c:pt idx="0">
                  <c:v>70.44</c:v>
                </c:pt>
                <c:pt idx="1">
                  <c:v>72</c:v>
                </c:pt>
                <c:pt idx="2">
                  <c:v>71.94</c:v>
                </c:pt>
                <c:pt idx="3">
                  <c:v>71.17</c:v>
                </c:pt>
                <c:pt idx="4">
                  <c:v>69.400000000000006</c:v>
                </c:pt>
                <c:pt idx="5">
                  <c:v>68.89</c:v>
                </c:pt>
                <c:pt idx="6">
                  <c:v>67.010000000000005</c:v>
                </c:pt>
                <c:pt idx="7">
                  <c:v>67.040000000000006</c:v>
                </c:pt>
                <c:pt idx="8">
                  <c:v>65.650000000000006</c:v>
                </c:pt>
                <c:pt idx="9">
                  <c:v>63.35</c:v>
                </c:pt>
                <c:pt idx="10">
                  <c:v>61.7</c:v>
                </c:pt>
                <c:pt idx="11">
                  <c:v>62.01</c:v>
                </c:pt>
                <c:pt idx="12">
                  <c:v>61.13</c:v>
                </c:pt>
                <c:pt idx="13">
                  <c:v>62.55</c:v>
                </c:pt>
                <c:pt idx="14">
                  <c:v>68.180000000000007</c:v>
                </c:pt>
                <c:pt idx="15">
                  <c:v>60.32</c:v>
                </c:pt>
                <c:pt idx="16">
                  <c:v>61.83</c:v>
                </c:pt>
                <c:pt idx="17">
                  <c:v>60.86</c:v>
                </c:pt>
                <c:pt idx="18">
                  <c:v>59.99</c:v>
                </c:pt>
                <c:pt idx="19">
                  <c:v>60.69</c:v>
                </c:pt>
                <c:pt idx="20">
                  <c:v>60.58</c:v>
                </c:pt>
                <c:pt idx="21">
                  <c:v>59.59</c:v>
                </c:pt>
                <c:pt idx="22">
                  <c:v>61.34</c:v>
                </c:pt>
                <c:pt idx="23">
                  <c:v>60.5</c:v>
                </c:pt>
                <c:pt idx="24">
                  <c:v>60.4</c:v>
                </c:pt>
                <c:pt idx="25">
                  <c:v>59.22</c:v>
                </c:pt>
                <c:pt idx="26">
                  <c:v>55.34</c:v>
                </c:pt>
                <c:pt idx="27">
                  <c:v>55.32</c:v>
                </c:pt>
                <c:pt idx="28">
                  <c:v>54.64</c:v>
                </c:pt>
                <c:pt idx="29">
                  <c:v>54.06</c:v>
                </c:pt>
                <c:pt idx="30">
                  <c:v>56.06</c:v>
                </c:pt>
                <c:pt idx="31">
                  <c:v>58.13</c:v>
                </c:pt>
                <c:pt idx="32">
                  <c:v>58.98</c:v>
                </c:pt>
                <c:pt idx="33">
                  <c:v>54.51</c:v>
                </c:pt>
                <c:pt idx="34">
                  <c:v>52.34</c:v>
                </c:pt>
                <c:pt idx="35">
                  <c:v>48.69</c:v>
                </c:pt>
                <c:pt idx="36">
                  <c:v>48.34</c:v>
                </c:pt>
                <c:pt idx="37">
                  <c:v>47.8</c:v>
                </c:pt>
                <c:pt idx="38">
                  <c:v>44.47</c:v>
                </c:pt>
                <c:pt idx="39">
                  <c:v>42.5</c:v>
                </c:pt>
                <c:pt idx="40">
                  <c:v>43.12</c:v>
                </c:pt>
                <c:pt idx="41">
                  <c:v>42.12</c:v>
                </c:pt>
                <c:pt idx="42">
                  <c:v>43.05</c:v>
                </c:pt>
                <c:pt idx="43">
                  <c:v>44.41</c:v>
                </c:pt>
                <c:pt idx="44">
                  <c:v>48.06</c:v>
                </c:pt>
                <c:pt idx="45">
                  <c:v>48.52</c:v>
                </c:pt>
                <c:pt idx="46">
                  <c:v>48.03</c:v>
                </c:pt>
                <c:pt idx="47">
                  <c:v>45.84</c:v>
                </c:pt>
                <c:pt idx="48">
                  <c:v>46.16</c:v>
                </c:pt>
                <c:pt idx="49">
                  <c:v>45.99</c:v>
                </c:pt>
                <c:pt idx="50">
                  <c:v>48.56</c:v>
                </c:pt>
                <c:pt idx="51">
                  <c:v>50.57</c:v>
                </c:pt>
                <c:pt idx="52">
                  <c:v>50.98</c:v>
                </c:pt>
                <c:pt idx="53">
                  <c:v>44.41</c:v>
                </c:pt>
                <c:pt idx="54">
                  <c:v>45.18</c:v>
                </c:pt>
                <c:pt idx="55">
                  <c:v>52.4</c:v>
                </c:pt>
                <c:pt idx="56">
                  <c:v>53.58</c:v>
                </c:pt>
                <c:pt idx="57">
                  <c:v>48.94</c:v>
                </c:pt>
                <c:pt idx="58">
                  <c:v>44.75</c:v>
                </c:pt>
                <c:pt idx="59">
                  <c:v>39.42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85-48A4-B5EF-640CD57E3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6118927"/>
        <c:axId val="1746118095"/>
      </c:barChart>
      <c:catAx>
        <c:axId val="1746118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6118095"/>
        <c:crosses val="autoZero"/>
        <c:auto val="1"/>
        <c:lblAlgn val="ctr"/>
        <c:lblOffset val="100"/>
        <c:noMultiLvlLbl val="0"/>
      </c:catAx>
      <c:valAx>
        <c:axId val="174611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6118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частот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ЛБ1!$H$25:$H$39</c:f>
              <c:numCache>
                <c:formatCode>General</c:formatCode>
                <c:ptCount val="15"/>
                <c:pt idx="0">
                  <c:v>1</c:v>
                </c:pt>
                <c:pt idx="1">
                  <c:v>0</c:v>
                </c:pt>
                <c:pt idx="2">
                  <c:v>4</c:v>
                </c:pt>
                <c:pt idx="3">
                  <c:v>8</c:v>
                </c:pt>
                <c:pt idx="4">
                  <c:v>6</c:v>
                </c:pt>
                <c:pt idx="5">
                  <c:v>3</c:v>
                </c:pt>
                <c:pt idx="6">
                  <c:v>3</c:v>
                </c:pt>
                <c:pt idx="7">
                  <c:v>6</c:v>
                </c:pt>
                <c:pt idx="8">
                  <c:v>1</c:v>
                </c:pt>
                <c:pt idx="9">
                  <c:v>5</c:v>
                </c:pt>
                <c:pt idx="10">
                  <c:v>11</c:v>
                </c:pt>
                <c:pt idx="11">
                  <c:v>2</c:v>
                </c:pt>
                <c:pt idx="12">
                  <c:v>1</c:v>
                </c:pt>
                <c:pt idx="13">
                  <c:v>4</c:v>
                </c:pt>
                <c:pt idx="1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33-4966-8FB7-C5ECF190C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4295279"/>
        <c:axId val="1934294447"/>
      </c:barChart>
      <c:catAx>
        <c:axId val="1934295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4294447"/>
        <c:crosses val="autoZero"/>
        <c:auto val="1"/>
        <c:lblAlgn val="ctr"/>
        <c:lblOffset val="100"/>
        <c:noMultiLvlLbl val="0"/>
      </c:catAx>
      <c:valAx>
        <c:axId val="193429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4295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ЛБ2!$A$2:$A$61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ЛБ2!$K$42:$K$101</c:f>
              <c:numCache>
                <c:formatCode>General</c:formatCode>
                <c:ptCount val="60"/>
                <c:pt idx="0">
                  <c:v>1.2410109289617424</c:v>
                </c:pt>
                <c:pt idx="1">
                  <c:v>3.2636602760025966</c:v>
                </c:pt>
                <c:pt idx="2">
                  <c:v>3.6663096230434462</c:v>
                </c:pt>
                <c:pt idx="3">
                  <c:v>3.3589589700842879</c:v>
                </c:pt>
                <c:pt idx="4">
                  <c:v>2.0516083171251296</c:v>
                </c:pt>
                <c:pt idx="5">
                  <c:v>2.0042576641659764</c:v>
                </c:pt>
                <c:pt idx="6">
                  <c:v>0.58690701120683286</c:v>
                </c:pt>
                <c:pt idx="7">
                  <c:v>1.0795563582476717</c:v>
                </c:pt>
                <c:pt idx="8">
                  <c:v>0.15220570528850885</c:v>
                </c:pt>
                <c:pt idx="9">
                  <c:v>-1.6851449476706435</c:v>
                </c:pt>
                <c:pt idx="10">
                  <c:v>-2.8724956006297901</c:v>
                </c:pt>
                <c:pt idx="11">
                  <c:v>-2.0998462535889573</c:v>
                </c:pt>
                <c:pt idx="12">
                  <c:v>-2.5171969065481079</c:v>
                </c:pt>
                <c:pt idx="13">
                  <c:v>-0.63454755950726849</c:v>
                </c:pt>
                <c:pt idx="14">
                  <c:v>5.458101787533586</c:v>
                </c:pt>
                <c:pt idx="15">
                  <c:v>-1.9392488654255757</c:v>
                </c:pt>
                <c:pt idx="16">
                  <c:v>3.3400481615267097E-2</c:v>
                </c:pt>
                <c:pt idx="17">
                  <c:v>-0.47395017134388695</c:v>
                </c:pt>
                <c:pt idx="18">
                  <c:v>-0.88130082430303958</c:v>
                </c:pt>
                <c:pt idx="19">
                  <c:v>0.28134852273780098</c:v>
                </c:pt>
                <c:pt idx="20">
                  <c:v>0.63399786977864636</c:v>
                </c:pt>
                <c:pt idx="21">
                  <c:v>0.10664721681949629</c:v>
                </c:pt>
                <c:pt idx="22">
                  <c:v>2.3192965638603411</c:v>
                </c:pt>
                <c:pt idx="23">
                  <c:v>1.9419459109011825</c:v>
                </c:pt>
                <c:pt idx="24">
                  <c:v>2.3045952579420259</c:v>
                </c:pt>
                <c:pt idx="25">
                  <c:v>1.587244604982871</c:v>
                </c:pt>
                <c:pt idx="26">
                  <c:v>-1.8301060479762796</c:v>
                </c:pt>
                <c:pt idx="27">
                  <c:v>-1.3874567009354379</c:v>
                </c:pt>
                <c:pt idx="28">
                  <c:v>-1.6048073538945928</c:v>
                </c:pt>
                <c:pt idx="29">
                  <c:v>-1.7221580068537463</c:v>
                </c:pt>
                <c:pt idx="30">
                  <c:v>0.7404913401870985</c:v>
                </c:pt>
                <c:pt idx="31">
                  <c:v>3.2731406872279436</c:v>
                </c:pt>
                <c:pt idx="32">
                  <c:v>4.5857900342687827</c:v>
                </c:pt>
                <c:pt idx="33">
                  <c:v>0.57843938130962869</c:v>
                </c:pt>
                <c:pt idx="34">
                  <c:v>-1.1289112716495211</c:v>
                </c:pt>
                <c:pt idx="35">
                  <c:v>-4.316261924608682</c:v>
                </c:pt>
                <c:pt idx="36">
                  <c:v>-4.2036125775678315</c:v>
                </c:pt>
                <c:pt idx="37">
                  <c:v>-4.2809632305269929</c:v>
                </c:pt>
                <c:pt idx="38">
                  <c:v>-7.1483138834861464</c:v>
                </c:pt>
                <c:pt idx="39">
                  <c:v>-8.6556645364453004</c:v>
                </c:pt>
                <c:pt idx="40">
                  <c:v>-7.5730151894044582</c:v>
                </c:pt>
                <c:pt idx="41">
                  <c:v>-8.1103658423636134</c:v>
                </c:pt>
                <c:pt idx="42">
                  <c:v>-6.7177164953227688</c:v>
                </c:pt>
                <c:pt idx="43">
                  <c:v>-4.8950671482819246</c:v>
                </c:pt>
                <c:pt idx="44">
                  <c:v>-0.78241780124107407</c:v>
                </c:pt>
                <c:pt idx="45">
                  <c:v>0.1402315457997716</c:v>
                </c:pt>
                <c:pt idx="46">
                  <c:v>0.11288089284061442</c:v>
                </c:pt>
                <c:pt idx="47">
                  <c:v>-1.6144697601185385</c:v>
                </c:pt>
                <c:pt idx="48">
                  <c:v>-0.83182041307770049</c:v>
                </c:pt>
                <c:pt idx="49">
                  <c:v>-0.53917106603685028</c:v>
                </c:pt>
                <c:pt idx="50">
                  <c:v>2.4934782810039948</c:v>
                </c:pt>
                <c:pt idx="51">
                  <c:v>4.9661276280448376</c:v>
                </c:pt>
                <c:pt idx="52">
                  <c:v>5.8387769750856791</c:v>
                </c:pt>
                <c:pt idx="53">
                  <c:v>-0.26857367787347641</c:v>
                </c:pt>
                <c:pt idx="54">
                  <c:v>0.96407566916737153</c:v>
                </c:pt>
                <c:pt idx="55">
                  <c:v>8.6467250162082152</c:v>
                </c:pt>
                <c:pt idx="56">
                  <c:v>10.28937436324906</c:v>
                </c:pt>
                <c:pt idx="57">
                  <c:v>6.112023710289904</c:v>
                </c:pt>
                <c:pt idx="58">
                  <c:v>2.3846730573307511</c:v>
                </c:pt>
                <c:pt idx="59">
                  <c:v>-2.4826775956284024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76-4731-9C77-0C9BE4420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2828352"/>
        <c:axId val="1372818784"/>
      </c:scatterChart>
      <c:valAx>
        <c:axId val="1372828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2818784"/>
        <c:crosses val="autoZero"/>
        <c:crossBetween val="midCat"/>
      </c:valAx>
      <c:valAx>
        <c:axId val="13728187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282835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invertIfNegative val="0"/>
          <c:cat>
            <c:numRef>
              <c:f>ЛБ2!$A$2:$A$61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ЛБ2!$B$2:$B$61</c:f>
              <c:numCache>
                <c:formatCode>0.00</c:formatCode>
                <c:ptCount val="60"/>
                <c:pt idx="0">
                  <c:v>70.44</c:v>
                </c:pt>
                <c:pt idx="1">
                  <c:v>72</c:v>
                </c:pt>
                <c:pt idx="2">
                  <c:v>71.94</c:v>
                </c:pt>
                <c:pt idx="3">
                  <c:v>71.17</c:v>
                </c:pt>
                <c:pt idx="4">
                  <c:v>69.400000000000006</c:v>
                </c:pt>
                <c:pt idx="5">
                  <c:v>68.89</c:v>
                </c:pt>
                <c:pt idx="6">
                  <c:v>67.010000000000005</c:v>
                </c:pt>
                <c:pt idx="7">
                  <c:v>67.040000000000006</c:v>
                </c:pt>
                <c:pt idx="8">
                  <c:v>65.650000000000006</c:v>
                </c:pt>
                <c:pt idx="9">
                  <c:v>63.35</c:v>
                </c:pt>
                <c:pt idx="10">
                  <c:v>61.7</c:v>
                </c:pt>
                <c:pt idx="11">
                  <c:v>62.01</c:v>
                </c:pt>
                <c:pt idx="12">
                  <c:v>61.13</c:v>
                </c:pt>
                <c:pt idx="13">
                  <c:v>62.55</c:v>
                </c:pt>
                <c:pt idx="14">
                  <c:v>68.180000000000007</c:v>
                </c:pt>
                <c:pt idx="15">
                  <c:v>60.32</c:v>
                </c:pt>
                <c:pt idx="16">
                  <c:v>61.83</c:v>
                </c:pt>
                <c:pt idx="17">
                  <c:v>60.86</c:v>
                </c:pt>
                <c:pt idx="18">
                  <c:v>59.99</c:v>
                </c:pt>
                <c:pt idx="19">
                  <c:v>60.69</c:v>
                </c:pt>
                <c:pt idx="20">
                  <c:v>60.58</c:v>
                </c:pt>
                <c:pt idx="21">
                  <c:v>59.59</c:v>
                </c:pt>
                <c:pt idx="22">
                  <c:v>61.34</c:v>
                </c:pt>
                <c:pt idx="23">
                  <c:v>60.5</c:v>
                </c:pt>
                <c:pt idx="24">
                  <c:v>60.4</c:v>
                </c:pt>
                <c:pt idx="25">
                  <c:v>59.22</c:v>
                </c:pt>
                <c:pt idx="26">
                  <c:v>55.34</c:v>
                </c:pt>
                <c:pt idx="27">
                  <c:v>55.32</c:v>
                </c:pt>
                <c:pt idx="28">
                  <c:v>54.64</c:v>
                </c:pt>
                <c:pt idx="29">
                  <c:v>54.06</c:v>
                </c:pt>
                <c:pt idx="30">
                  <c:v>56.06</c:v>
                </c:pt>
                <c:pt idx="31">
                  <c:v>58.13</c:v>
                </c:pt>
                <c:pt idx="32">
                  <c:v>58.98</c:v>
                </c:pt>
                <c:pt idx="33">
                  <c:v>54.51</c:v>
                </c:pt>
                <c:pt idx="34">
                  <c:v>52.34</c:v>
                </c:pt>
                <c:pt idx="35">
                  <c:v>48.69</c:v>
                </c:pt>
                <c:pt idx="36">
                  <c:v>48.34</c:v>
                </c:pt>
                <c:pt idx="37">
                  <c:v>47.8</c:v>
                </c:pt>
                <c:pt idx="38">
                  <c:v>44.47</c:v>
                </c:pt>
                <c:pt idx="39">
                  <c:v>42.5</c:v>
                </c:pt>
                <c:pt idx="40">
                  <c:v>43.12</c:v>
                </c:pt>
                <c:pt idx="41">
                  <c:v>42.12</c:v>
                </c:pt>
                <c:pt idx="42">
                  <c:v>43.05</c:v>
                </c:pt>
                <c:pt idx="43">
                  <c:v>44.41</c:v>
                </c:pt>
                <c:pt idx="44">
                  <c:v>48.06</c:v>
                </c:pt>
                <c:pt idx="45">
                  <c:v>48.52</c:v>
                </c:pt>
                <c:pt idx="46">
                  <c:v>48.03</c:v>
                </c:pt>
                <c:pt idx="47">
                  <c:v>45.84</c:v>
                </c:pt>
                <c:pt idx="48">
                  <c:v>46.16</c:v>
                </c:pt>
                <c:pt idx="49">
                  <c:v>45.99</c:v>
                </c:pt>
                <c:pt idx="50">
                  <c:v>48.56</c:v>
                </c:pt>
                <c:pt idx="51">
                  <c:v>50.57</c:v>
                </c:pt>
                <c:pt idx="52">
                  <c:v>50.98</c:v>
                </c:pt>
                <c:pt idx="53">
                  <c:v>44.41</c:v>
                </c:pt>
                <c:pt idx="54">
                  <c:v>45.18</c:v>
                </c:pt>
                <c:pt idx="55">
                  <c:v>52.4</c:v>
                </c:pt>
                <c:pt idx="56">
                  <c:v>53.58</c:v>
                </c:pt>
                <c:pt idx="57">
                  <c:v>48.94</c:v>
                </c:pt>
                <c:pt idx="58">
                  <c:v>44.75</c:v>
                </c:pt>
                <c:pt idx="59">
                  <c:v>39.42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3D-469C-8AA5-D07BB78E26C6}"/>
            </c:ext>
          </c:extLst>
        </c:ser>
        <c:ser>
          <c:idx val="1"/>
          <c:order val="1"/>
          <c:tx>
            <c:v>Предсказанное Y</c:v>
          </c:tx>
          <c:spPr>
            <a:ln w="19050">
              <a:noFill/>
            </a:ln>
          </c:spPr>
          <c:invertIfNegative val="0"/>
          <c:cat>
            <c:numRef>
              <c:f>ЛБ2!$A$2:$A$61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ЛБ2!$J$42:$J$101</c:f>
              <c:numCache>
                <c:formatCode>General</c:formatCode>
                <c:ptCount val="60"/>
                <c:pt idx="0">
                  <c:v>69.198989071038255</c:v>
                </c:pt>
                <c:pt idx="1">
                  <c:v>68.736339723997403</c:v>
                </c:pt>
                <c:pt idx="2">
                  <c:v>68.273690376956552</c:v>
                </c:pt>
                <c:pt idx="3">
                  <c:v>67.811041029915714</c:v>
                </c:pt>
                <c:pt idx="4">
                  <c:v>67.348391682874876</c:v>
                </c:pt>
                <c:pt idx="5">
                  <c:v>66.885742335834024</c:v>
                </c:pt>
                <c:pt idx="6">
                  <c:v>66.423092988793172</c:v>
                </c:pt>
                <c:pt idx="7">
                  <c:v>65.960443641752335</c:v>
                </c:pt>
                <c:pt idx="8">
                  <c:v>65.497794294711497</c:v>
                </c:pt>
                <c:pt idx="9">
                  <c:v>65.035144947670645</c:v>
                </c:pt>
                <c:pt idx="10">
                  <c:v>64.572495600629793</c:v>
                </c:pt>
                <c:pt idx="11">
                  <c:v>64.109846253588955</c:v>
                </c:pt>
                <c:pt idx="12">
                  <c:v>63.64719690654811</c:v>
                </c:pt>
                <c:pt idx="13">
                  <c:v>63.184547559507266</c:v>
                </c:pt>
                <c:pt idx="14">
                  <c:v>62.721898212466421</c:v>
                </c:pt>
                <c:pt idx="15">
                  <c:v>62.259248865425576</c:v>
                </c:pt>
                <c:pt idx="16">
                  <c:v>61.796599518384731</c:v>
                </c:pt>
                <c:pt idx="17">
                  <c:v>61.333950171343886</c:v>
                </c:pt>
                <c:pt idx="18">
                  <c:v>60.871300824303042</c:v>
                </c:pt>
                <c:pt idx="19">
                  <c:v>60.408651477262197</c:v>
                </c:pt>
                <c:pt idx="20">
                  <c:v>59.946002130221352</c:v>
                </c:pt>
                <c:pt idx="21">
                  <c:v>59.483352783180507</c:v>
                </c:pt>
                <c:pt idx="22">
                  <c:v>59.020703436139662</c:v>
                </c:pt>
                <c:pt idx="23">
                  <c:v>58.558054089098817</c:v>
                </c:pt>
                <c:pt idx="24">
                  <c:v>58.095404742057973</c:v>
                </c:pt>
                <c:pt idx="25">
                  <c:v>57.632755395017128</c:v>
                </c:pt>
                <c:pt idx="26">
                  <c:v>57.170106047976283</c:v>
                </c:pt>
                <c:pt idx="27">
                  <c:v>56.707456700935438</c:v>
                </c:pt>
                <c:pt idx="28">
                  <c:v>56.244807353894593</c:v>
                </c:pt>
                <c:pt idx="29">
                  <c:v>55.782158006853749</c:v>
                </c:pt>
                <c:pt idx="30">
                  <c:v>55.319508659812904</c:v>
                </c:pt>
                <c:pt idx="31">
                  <c:v>54.856859312772059</c:v>
                </c:pt>
                <c:pt idx="32">
                  <c:v>54.394209965731214</c:v>
                </c:pt>
                <c:pt idx="33">
                  <c:v>53.931560618690369</c:v>
                </c:pt>
                <c:pt idx="34">
                  <c:v>53.468911271649525</c:v>
                </c:pt>
                <c:pt idx="35">
                  <c:v>53.00626192460868</c:v>
                </c:pt>
                <c:pt idx="36">
                  <c:v>52.543612577567835</c:v>
                </c:pt>
                <c:pt idx="37">
                  <c:v>52.08096323052699</c:v>
                </c:pt>
                <c:pt idx="38">
                  <c:v>51.618313883486145</c:v>
                </c:pt>
                <c:pt idx="39">
                  <c:v>51.1556645364453</c:v>
                </c:pt>
                <c:pt idx="40">
                  <c:v>50.693015189404456</c:v>
                </c:pt>
                <c:pt idx="41">
                  <c:v>50.230365842363611</c:v>
                </c:pt>
                <c:pt idx="42">
                  <c:v>49.767716495322766</c:v>
                </c:pt>
                <c:pt idx="43">
                  <c:v>49.305067148281921</c:v>
                </c:pt>
                <c:pt idx="44">
                  <c:v>48.842417801241076</c:v>
                </c:pt>
                <c:pt idx="45">
                  <c:v>48.379768454200232</c:v>
                </c:pt>
                <c:pt idx="46">
                  <c:v>47.917119107159387</c:v>
                </c:pt>
                <c:pt idx="47">
                  <c:v>47.454469760118542</c:v>
                </c:pt>
                <c:pt idx="48">
                  <c:v>46.991820413077697</c:v>
                </c:pt>
                <c:pt idx="49">
                  <c:v>46.529171066036852</c:v>
                </c:pt>
                <c:pt idx="50">
                  <c:v>46.066521718996007</c:v>
                </c:pt>
                <c:pt idx="51">
                  <c:v>45.603872371955163</c:v>
                </c:pt>
                <c:pt idx="52">
                  <c:v>45.141223024914318</c:v>
                </c:pt>
                <c:pt idx="53">
                  <c:v>44.678573677873473</c:v>
                </c:pt>
                <c:pt idx="54">
                  <c:v>44.215924330832628</c:v>
                </c:pt>
                <c:pt idx="55">
                  <c:v>43.753274983791783</c:v>
                </c:pt>
                <c:pt idx="56">
                  <c:v>43.290625636750939</c:v>
                </c:pt>
                <c:pt idx="57">
                  <c:v>42.827976289710094</c:v>
                </c:pt>
                <c:pt idx="58">
                  <c:v>42.365326942669249</c:v>
                </c:pt>
                <c:pt idx="59">
                  <c:v>41.902677595628404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3D-469C-8AA5-D07BB78E26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2819200"/>
        <c:axId val="1372820032"/>
      </c:barChart>
      <c:catAx>
        <c:axId val="1372819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2820032"/>
        <c:crosses val="autoZero"/>
        <c:auto val="1"/>
        <c:lblAlgn val="ctr"/>
        <c:lblOffset val="100"/>
        <c:noMultiLvlLbl val="0"/>
      </c:catAx>
      <c:valAx>
        <c:axId val="13728200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37281920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Переменная </a:t>
            </a:r>
            <a:r>
              <a:rPr lang="en-US"/>
              <a:t>b.</a:t>
            </a:r>
            <a:r>
              <a:rPr lang="en-US" baseline="0"/>
              <a:t> </a:t>
            </a:r>
            <a:r>
              <a:rPr lang="ru-RU" baseline="0"/>
              <a:t>График остатков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ЛБ2!$H$2:$H$61</c:f>
              <c:numCache>
                <c:formatCode>0.00</c:formatCode>
                <c:ptCount val="60"/>
                <c:pt idx="0">
                  <c:v>1.2410111374347679</c:v>
                </c:pt>
                <c:pt idx="1">
                  <c:v>3.2636606926759129</c:v>
                </c:pt>
                <c:pt idx="2">
                  <c:v>3.6663102479170675</c:v>
                </c:pt>
                <c:pt idx="3">
                  <c:v>3.3589598031582142</c:v>
                </c:pt>
                <c:pt idx="4">
                  <c:v>2.0516093583993609</c:v>
                </c:pt>
                <c:pt idx="5">
                  <c:v>2.0042589136404985</c:v>
                </c:pt>
                <c:pt idx="6">
                  <c:v>0.58690846888164572</c:v>
                </c:pt>
                <c:pt idx="7">
                  <c:v>1.0795580241227896</c:v>
                </c:pt>
                <c:pt idx="8">
                  <c:v>0.15220757936394591</c:v>
                </c:pt>
                <c:pt idx="9">
                  <c:v>-1.6851428653949156</c:v>
                </c:pt>
                <c:pt idx="10">
                  <c:v>-2.8724933101537715</c:v>
                </c:pt>
                <c:pt idx="11">
                  <c:v>-2.0998437549126336</c:v>
                </c:pt>
                <c:pt idx="12">
                  <c:v>-2.5171941996714793</c:v>
                </c:pt>
                <c:pt idx="13">
                  <c:v>-0.63454464443034198</c:v>
                </c:pt>
                <c:pt idx="14">
                  <c:v>5.4581049108108104</c:v>
                </c:pt>
                <c:pt idx="15">
                  <c:v>-1.9392455339480463</c:v>
                </c:pt>
                <c:pt idx="16">
                  <c:v>3.3404021293094388E-2</c:v>
                </c:pt>
                <c:pt idx="17">
                  <c:v>-0.47394642346576177</c:v>
                </c:pt>
                <c:pt idx="18">
                  <c:v>-0.8812968682246094</c:v>
                </c:pt>
                <c:pt idx="19">
                  <c:v>0.28135268701652905</c:v>
                </c:pt>
                <c:pt idx="20">
                  <c:v>0.63400224225767943</c:v>
                </c:pt>
                <c:pt idx="21">
                  <c:v>0.10665179749882725</c:v>
                </c:pt>
                <c:pt idx="22">
                  <c:v>2.31930135273997</c:v>
                </c:pt>
                <c:pt idx="23">
                  <c:v>1.9419509079811093</c:v>
                </c:pt>
                <c:pt idx="24">
                  <c:v>2.3046004632222576</c:v>
                </c:pt>
                <c:pt idx="25">
                  <c:v>1.5872500184634006</c:v>
                </c:pt>
                <c:pt idx="26">
                  <c:v>-1.830100426295445</c:v>
                </c:pt>
                <c:pt idx="27">
                  <c:v>-1.3874508710543054</c:v>
                </c:pt>
                <c:pt idx="28">
                  <c:v>-1.6048013158131624</c:v>
                </c:pt>
                <c:pt idx="29">
                  <c:v>-1.7221517605720109</c:v>
                </c:pt>
                <c:pt idx="30">
                  <c:v>0.74049779466913179</c:v>
                </c:pt>
                <c:pt idx="31">
                  <c:v>3.2731473499102819</c:v>
                </c:pt>
                <c:pt idx="32">
                  <c:v>4.5857969051514189</c:v>
                </c:pt>
                <c:pt idx="33">
                  <c:v>0.57844646039256276</c:v>
                </c:pt>
                <c:pt idx="34">
                  <c:v>-1.1289039843662891</c:v>
                </c:pt>
                <c:pt idx="35">
                  <c:v>-4.316254429125145</c:v>
                </c:pt>
                <c:pt idx="36">
                  <c:v>-4.2036048738839895</c:v>
                </c:pt>
                <c:pt idx="37">
                  <c:v>-4.2809553186428531</c:v>
                </c:pt>
                <c:pt idx="38">
                  <c:v>-7.1483057634017086</c:v>
                </c:pt>
                <c:pt idx="39">
                  <c:v>-8.6556562081605648</c:v>
                </c:pt>
                <c:pt idx="40">
                  <c:v>-7.5730066529194247</c:v>
                </c:pt>
                <c:pt idx="41">
                  <c:v>-8.1103570976782748</c:v>
                </c:pt>
                <c:pt idx="42">
                  <c:v>-6.7177075424371253</c:v>
                </c:pt>
                <c:pt idx="43">
                  <c:v>-4.8950579871959832</c:v>
                </c:pt>
                <c:pt idx="44">
                  <c:v>-0.78240843195483478</c:v>
                </c:pt>
                <c:pt idx="45">
                  <c:v>0.14024112328630878</c:v>
                </c:pt>
                <c:pt idx="46">
                  <c:v>0.1128906785274566</c:v>
                </c:pt>
                <c:pt idx="47">
                  <c:v>-1.6144597662313984</c:v>
                </c:pt>
                <c:pt idx="48">
                  <c:v>-0.83181021099025543</c:v>
                </c:pt>
                <c:pt idx="49">
                  <c:v>-0.53916065574910732</c:v>
                </c:pt>
                <c:pt idx="50">
                  <c:v>2.4934888994920357</c:v>
                </c:pt>
                <c:pt idx="51">
                  <c:v>4.9661384547331764</c:v>
                </c:pt>
                <c:pt idx="52">
                  <c:v>5.8387880099743228</c:v>
                </c:pt>
                <c:pt idx="53">
                  <c:v>-0.26856243478452768</c:v>
                </c:pt>
                <c:pt idx="54">
                  <c:v>0.96408712045661815</c:v>
                </c:pt>
                <c:pt idx="55">
                  <c:v>8.6467366756977597</c:v>
                </c:pt>
                <c:pt idx="56">
                  <c:v>10.289386230938902</c:v>
                </c:pt>
                <c:pt idx="57">
                  <c:v>6.1120357861800514</c:v>
                </c:pt>
                <c:pt idx="58">
                  <c:v>2.3846853414211964</c:v>
                </c:pt>
                <c:pt idx="59">
                  <c:v>-2.4826651033376521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03-47D1-93C3-308D311EB4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477280"/>
        <c:axId val="1636485184"/>
      </c:scatterChart>
      <c:valAx>
        <c:axId val="1636477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6485184"/>
        <c:crosses val="autoZero"/>
        <c:crossBetween val="midCat"/>
      </c:valAx>
      <c:valAx>
        <c:axId val="163648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6477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подбора </a:t>
            </a:r>
            <a:r>
              <a:rPr lang="en-US"/>
              <a:t>b1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ЛБ2!$B$1</c:f>
              <c:strCache>
                <c:ptCount val="1"/>
                <c:pt idx="0">
                  <c:v>Цена, $ США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ЛБ2!$B$2:$B$61</c:f>
              <c:numCache>
                <c:formatCode>0.00</c:formatCode>
                <c:ptCount val="60"/>
                <c:pt idx="0">
                  <c:v>70.44</c:v>
                </c:pt>
                <c:pt idx="1">
                  <c:v>72</c:v>
                </c:pt>
                <c:pt idx="2">
                  <c:v>71.94</c:v>
                </c:pt>
                <c:pt idx="3">
                  <c:v>71.17</c:v>
                </c:pt>
                <c:pt idx="4">
                  <c:v>69.400000000000006</c:v>
                </c:pt>
                <c:pt idx="5">
                  <c:v>68.89</c:v>
                </c:pt>
                <c:pt idx="6">
                  <c:v>67.010000000000005</c:v>
                </c:pt>
                <c:pt idx="7">
                  <c:v>67.040000000000006</c:v>
                </c:pt>
                <c:pt idx="8">
                  <c:v>65.650000000000006</c:v>
                </c:pt>
                <c:pt idx="9">
                  <c:v>63.35</c:v>
                </c:pt>
                <c:pt idx="10">
                  <c:v>61.7</c:v>
                </c:pt>
                <c:pt idx="11">
                  <c:v>62.01</c:v>
                </c:pt>
                <c:pt idx="12">
                  <c:v>61.13</c:v>
                </c:pt>
                <c:pt idx="13">
                  <c:v>62.55</c:v>
                </c:pt>
                <c:pt idx="14">
                  <c:v>68.180000000000007</c:v>
                </c:pt>
                <c:pt idx="15">
                  <c:v>60.32</c:v>
                </c:pt>
                <c:pt idx="16">
                  <c:v>61.83</c:v>
                </c:pt>
                <c:pt idx="17">
                  <c:v>60.86</c:v>
                </c:pt>
                <c:pt idx="18">
                  <c:v>59.99</c:v>
                </c:pt>
                <c:pt idx="19">
                  <c:v>60.69</c:v>
                </c:pt>
                <c:pt idx="20">
                  <c:v>60.58</c:v>
                </c:pt>
                <c:pt idx="21">
                  <c:v>59.59</c:v>
                </c:pt>
                <c:pt idx="22">
                  <c:v>61.34</c:v>
                </c:pt>
                <c:pt idx="23">
                  <c:v>60.5</c:v>
                </c:pt>
                <c:pt idx="24">
                  <c:v>60.4</c:v>
                </c:pt>
                <c:pt idx="25">
                  <c:v>59.22</c:v>
                </c:pt>
                <c:pt idx="26">
                  <c:v>55.34</c:v>
                </c:pt>
                <c:pt idx="27">
                  <c:v>55.32</c:v>
                </c:pt>
                <c:pt idx="28">
                  <c:v>54.64</c:v>
                </c:pt>
                <c:pt idx="29">
                  <c:v>54.06</c:v>
                </c:pt>
                <c:pt idx="30">
                  <c:v>56.06</c:v>
                </c:pt>
                <c:pt idx="31">
                  <c:v>58.13</c:v>
                </c:pt>
                <c:pt idx="32">
                  <c:v>58.98</c:v>
                </c:pt>
                <c:pt idx="33">
                  <c:v>54.51</c:v>
                </c:pt>
                <c:pt idx="34">
                  <c:v>52.34</c:v>
                </c:pt>
                <c:pt idx="35">
                  <c:v>48.69</c:v>
                </c:pt>
                <c:pt idx="36">
                  <c:v>48.34</c:v>
                </c:pt>
                <c:pt idx="37">
                  <c:v>47.8</c:v>
                </c:pt>
                <c:pt idx="38">
                  <c:v>44.47</c:v>
                </c:pt>
                <c:pt idx="39">
                  <c:v>42.5</c:v>
                </c:pt>
                <c:pt idx="40">
                  <c:v>43.12</c:v>
                </c:pt>
                <c:pt idx="41">
                  <c:v>42.12</c:v>
                </c:pt>
                <c:pt idx="42">
                  <c:v>43.05</c:v>
                </c:pt>
                <c:pt idx="43">
                  <c:v>44.41</c:v>
                </c:pt>
                <c:pt idx="44">
                  <c:v>48.06</c:v>
                </c:pt>
                <c:pt idx="45">
                  <c:v>48.52</c:v>
                </c:pt>
                <c:pt idx="46">
                  <c:v>48.03</c:v>
                </c:pt>
                <c:pt idx="47">
                  <c:v>45.84</c:v>
                </c:pt>
                <c:pt idx="48">
                  <c:v>46.16</c:v>
                </c:pt>
                <c:pt idx="49">
                  <c:v>45.99</c:v>
                </c:pt>
                <c:pt idx="50">
                  <c:v>48.56</c:v>
                </c:pt>
                <c:pt idx="51">
                  <c:v>50.57</c:v>
                </c:pt>
                <c:pt idx="52">
                  <c:v>50.98</c:v>
                </c:pt>
                <c:pt idx="53">
                  <c:v>44.41</c:v>
                </c:pt>
                <c:pt idx="54">
                  <c:v>45.18</c:v>
                </c:pt>
                <c:pt idx="55">
                  <c:v>52.4</c:v>
                </c:pt>
                <c:pt idx="56">
                  <c:v>53.58</c:v>
                </c:pt>
                <c:pt idx="57">
                  <c:v>48.94</c:v>
                </c:pt>
                <c:pt idx="58">
                  <c:v>44.75</c:v>
                </c:pt>
                <c:pt idx="59">
                  <c:v>39.42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7E-46BE-B689-587F36BE44C0}"/>
            </c:ext>
          </c:extLst>
        </c:ser>
        <c:ser>
          <c:idx val="1"/>
          <c:order val="1"/>
          <c:tx>
            <c:strRef>
              <c:f>ЛБ2!$E$1</c:f>
              <c:strCache>
                <c:ptCount val="1"/>
                <c:pt idx="0">
                  <c:v>Предсказаное 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ЛБ2!$E$2:$E$61</c:f>
              <c:numCache>
                <c:formatCode>General</c:formatCode>
                <c:ptCount val="60"/>
                <c:pt idx="0">
                  <c:v>69.19898886256523</c:v>
                </c:pt>
                <c:pt idx="1">
                  <c:v>68.736339307324087</c:v>
                </c:pt>
                <c:pt idx="2">
                  <c:v>68.27368975208293</c:v>
                </c:pt>
                <c:pt idx="3">
                  <c:v>67.811040196841788</c:v>
                </c:pt>
                <c:pt idx="4">
                  <c:v>67.348390641600645</c:v>
                </c:pt>
                <c:pt idx="5">
                  <c:v>66.885741086359502</c:v>
                </c:pt>
                <c:pt idx="6">
                  <c:v>66.423091531118359</c:v>
                </c:pt>
                <c:pt idx="7">
                  <c:v>65.960441975877217</c:v>
                </c:pt>
                <c:pt idx="8">
                  <c:v>65.49779242063606</c:v>
                </c:pt>
                <c:pt idx="9">
                  <c:v>65.035142865394917</c:v>
                </c:pt>
                <c:pt idx="10">
                  <c:v>64.572493310153774</c:v>
                </c:pt>
                <c:pt idx="11">
                  <c:v>64.109843754912632</c:v>
                </c:pt>
                <c:pt idx="12">
                  <c:v>63.647194199671482</c:v>
                </c:pt>
                <c:pt idx="13">
                  <c:v>63.184544644430339</c:v>
                </c:pt>
                <c:pt idx="14">
                  <c:v>62.721895089189196</c:v>
                </c:pt>
                <c:pt idx="15">
                  <c:v>62.259245533948047</c:v>
                </c:pt>
                <c:pt idx="16">
                  <c:v>61.796595978706904</c:v>
                </c:pt>
                <c:pt idx="17">
                  <c:v>61.333946423465761</c:v>
                </c:pt>
                <c:pt idx="18">
                  <c:v>60.871296868224611</c:v>
                </c:pt>
                <c:pt idx="19">
                  <c:v>60.408647312983469</c:v>
                </c:pt>
                <c:pt idx="20">
                  <c:v>59.945997757742319</c:v>
                </c:pt>
                <c:pt idx="21">
                  <c:v>59.483348202501176</c:v>
                </c:pt>
                <c:pt idx="22">
                  <c:v>59.020698647260033</c:v>
                </c:pt>
                <c:pt idx="23">
                  <c:v>58.558049092018891</c:v>
                </c:pt>
                <c:pt idx="24">
                  <c:v>58.095399536777741</c:v>
                </c:pt>
                <c:pt idx="25">
                  <c:v>57.632749981536598</c:v>
                </c:pt>
                <c:pt idx="26">
                  <c:v>57.170100426295448</c:v>
                </c:pt>
                <c:pt idx="27">
                  <c:v>56.707450871054306</c:v>
                </c:pt>
                <c:pt idx="28">
                  <c:v>56.244801315813163</c:v>
                </c:pt>
                <c:pt idx="29">
                  <c:v>55.782151760572013</c:v>
                </c:pt>
                <c:pt idx="30">
                  <c:v>55.31950220533087</c:v>
                </c:pt>
                <c:pt idx="31">
                  <c:v>54.856852650089721</c:v>
                </c:pt>
                <c:pt idx="32">
                  <c:v>54.394203094848578</c:v>
                </c:pt>
                <c:pt idx="33">
                  <c:v>53.931553539607435</c:v>
                </c:pt>
                <c:pt idx="34">
                  <c:v>53.468903984366293</c:v>
                </c:pt>
                <c:pt idx="35">
                  <c:v>53.006254429125143</c:v>
                </c:pt>
                <c:pt idx="36">
                  <c:v>52.543604873883993</c:v>
                </c:pt>
                <c:pt idx="37">
                  <c:v>52.08095531864285</c:v>
                </c:pt>
                <c:pt idx="38">
                  <c:v>51.618305763401708</c:v>
                </c:pt>
                <c:pt idx="39">
                  <c:v>51.155656208160565</c:v>
                </c:pt>
                <c:pt idx="40">
                  <c:v>50.693006652919422</c:v>
                </c:pt>
                <c:pt idx="41">
                  <c:v>50.230357097678272</c:v>
                </c:pt>
                <c:pt idx="42">
                  <c:v>49.767707542437122</c:v>
                </c:pt>
                <c:pt idx="43">
                  <c:v>49.30505798719598</c:v>
                </c:pt>
                <c:pt idx="44">
                  <c:v>48.842408431954837</c:v>
                </c:pt>
                <c:pt idx="45">
                  <c:v>48.379758876713694</c:v>
                </c:pt>
                <c:pt idx="46">
                  <c:v>47.917109321472545</c:v>
                </c:pt>
                <c:pt idx="47">
                  <c:v>47.454459766231402</c:v>
                </c:pt>
                <c:pt idx="48">
                  <c:v>46.991810210990252</c:v>
                </c:pt>
                <c:pt idx="49">
                  <c:v>46.529160655749109</c:v>
                </c:pt>
                <c:pt idx="50">
                  <c:v>46.066511100507967</c:v>
                </c:pt>
                <c:pt idx="51">
                  <c:v>45.603861545266824</c:v>
                </c:pt>
                <c:pt idx="52">
                  <c:v>45.141211990025674</c:v>
                </c:pt>
                <c:pt idx="53">
                  <c:v>44.678562434784524</c:v>
                </c:pt>
                <c:pt idx="54">
                  <c:v>44.215912879543382</c:v>
                </c:pt>
                <c:pt idx="55">
                  <c:v>43.753263324302239</c:v>
                </c:pt>
                <c:pt idx="56">
                  <c:v>43.290613769061096</c:v>
                </c:pt>
                <c:pt idx="57">
                  <c:v>42.827964213819946</c:v>
                </c:pt>
                <c:pt idx="58">
                  <c:v>42.365314658578804</c:v>
                </c:pt>
                <c:pt idx="59">
                  <c:v>41.902665103337654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7E-46BE-B689-587F36BE4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1650128"/>
        <c:axId val="991644304"/>
      </c:barChart>
      <c:catAx>
        <c:axId val="99165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1644304"/>
        <c:crosses val="autoZero"/>
        <c:auto val="1"/>
        <c:lblAlgn val="ctr"/>
        <c:lblOffset val="100"/>
        <c:noMultiLvlLbl val="0"/>
      </c:catAx>
      <c:valAx>
        <c:axId val="99164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165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243840</xdr:colOff>
      <xdr:row>0</xdr:row>
      <xdr:rowOff>144780</xdr:rowOff>
    </xdr:from>
    <xdr:to>
      <xdr:col>11</xdr:col>
      <xdr:colOff>297180</xdr:colOff>
      <xdr:row>17</xdr:row>
      <xdr:rowOff>3810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4B0D41B-8EED-4AA5-887D-23C2FC294E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228600</xdr:colOff>
      <xdr:row>21</xdr:row>
      <xdr:rowOff>19050</xdr:rowOff>
    </xdr:from>
    <xdr:to>
      <xdr:col>14</xdr:col>
      <xdr:colOff>167640</xdr:colOff>
      <xdr:row>36</xdr:row>
      <xdr:rowOff>19050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79EBD1B7-953E-4FB6-904A-3C1881242B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34246</xdr:colOff>
      <xdr:row>2</xdr:row>
      <xdr:rowOff>98149</xdr:rowOff>
    </xdr:from>
    <xdr:to>
      <xdr:col>25</xdr:col>
      <xdr:colOff>162674</xdr:colOff>
      <xdr:row>12</xdr:row>
      <xdr:rowOff>169551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EE2B1431-AC20-4665-9D79-1FC3EC9EB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76898" y="466306"/>
          <a:ext cx="6815192" cy="18693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</xdr:colOff>
      <xdr:row>0</xdr:row>
      <xdr:rowOff>0</xdr:rowOff>
    </xdr:from>
    <xdr:to>
      <xdr:col>18</xdr:col>
      <xdr:colOff>504825</xdr:colOff>
      <xdr:row>10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4887D41-D0ED-450D-8C16-83241CDAF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209550</xdr:colOff>
      <xdr:row>0</xdr:row>
      <xdr:rowOff>0</xdr:rowOff>
    </xdr:from>
    <xdr:to>
      <xdr:col>27</xdr:col>
      <xdr:colOff>457200</xdr:colOff>
      <xdr:row>10</xdr:row>
      <xdr:rowOff>28575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96DC8C3-07FC-45CD-9DEE-39D1C07E70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133350</xdr:colOff>
      <xdr:row>9</xdr:row>
      <xdr:rowOff>28575</xdr:rowOff>
    </xdr:from>
    <xdr:to>
      <xdr:col>19</xdr:col>
      <xdr:colOff>38100</xdr:colOff>
      <xdr:row>19</xdr:row>
      <xdr:rowOff>42862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FB540379-66A9-4A5D-A7E6-E09BC8BB30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95250</xdr:colOff>
      <xdr:row>9</xdr:row>
      <xdr:rowOff>80961</xdr:rowOff>
    </xdr:from>
    <xdr:to>
      <xdr:col>27</xdr:col>
      <xdr:colOff>390525</xdr:colOff>
      <xdr:row>19</xdr:row>
      <xdr:rowOff>152399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898BCC66-302E-439F-A7E8-952A7BEDF2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1733550</xdr:colOff>
      <xdr:row>18</xdr:row>
      <xdr:rowOff>1546648</xdr:rowOff>
    </xdr:from>
    <xdr:ext cx="1628775" cy="196467"/>
    <xdr:pic>
      <xdr:nvPicPr>
        <xdr:cNvPr id="3" name="Рисунок 2">
          <a:extLst>
            <a:ext uri="{FF2B5EF4-FFF2-40B4-BE49-F238E27FC236}">
              <a16:creationId xmlns:a16="http://schemas.microsoft.com/office/drawing/2014/main" id="{D72D2CE8-AFA0-486B-A8F7-12C7402C1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19950" y="5528098"/>
          <a:ext cx="1628775" cy="196467"/>
        </a:xfrm>
        <a:prstGeom prst="rect">
          <a:avLst/>
        </a:prstGeom>
      </xdr:spPr>
    </xdr:pic>
    <xdr:clientData/>
  </xdr:oneCellAnchor>
  <xdr:oneCellAnchor>
    <xdr:from>
      <xdr:col>12</xdr:col>
      <xdr:colOff>9525</xdr:colOff>
      <xdr:row>166</xdr:row>
      <xdr:rowOff>14287</xdr:rowOff>
    </xdr:from>
    <xdr:ext cx="3585597" cy="3375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2F44C08-7FB5-47E0-A05B-53357F4A4254}"/>
                </a:ext>
              </a:extLst>
            </xdr:cNvPr>
            <xdr:cNvSpPr txBox="1"/>
          </xdr:nvSpPr>
          <xdr:spPr>
            <a:xfrm>
              <a:off x="9591675" y="33828037"/>
              <a:ext cx="3585597" cy="337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 −0,117+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0,897 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ru-RU" sz="1100" b="0" i="1">
                        <a:latin typeface="Cambria Math" panose="02040503050406030204" pitchFamily="18" charset="0"/>
                      </a:rPr>
                      <m:t>и тд кароче по коэфициентам</m:t>
                    </m:r>
                  </m:oMath>
                </m:oMathPara>
              </a14:m>
              <a:endParaRPr lang="ru-RU" sz="11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2F44C08-7FB5-47E0-A05B-53357F4A4254}"/>
                </a:ext>
              </a:extLst>
            </xdr:cNvPr>
            <xdr:cNvSpPr txBox="1"/>
          </xdr:nvSpPr>
          <xdr:spPr>
            <a:xfrm>
              <a:off x="9591675" y="33828037"/>
              <a:ext cx="3585597" cy="337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𝑒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𝑡= -0,117+ 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0,897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en-US" sz="1100" b="0" i="0">
                  <a:latin typeface="Cambria Math" panose="02040503050406030204" pitchFamily="18" charset="0"/>
                </a:rPr>
                <a:t>𝑡−1)−</a:t>
              </a:r>
              <a:r>
                <a:rPr lang="ru-RU" sz="1100" b="0" i="0">
                  <a:latin typeface="Cambria Math" panose="02040503050406030204" pitchFamily="18" charset="0"/>
                </a:rPr>
                <a:t>и тд кароче по коэфициентам</a:t>
              </a:r>
              <a:endParaRPr lang="ru-RU" sz="1100" b="0" i="1">
                <a:latin typeface="Cambria Math" panose="02040503050406030204" pitchFamily="18" charset="0"/>
              </a:endParaRPr>
            </a:p>
            <a:p>
              <a:r>
                <a:rPr lang="en-US" sz="1100" b="0" i="0">
                  <a:latin typeface="Cambria Math" panose="02040503050406030204" pitchFamily="18" charset="0"/>
                </a:rPr>
                <a:t> 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5F3C8-C33B-4A19-B3A9-6B106007A13B}">
  <dimension ref="A1:N61"/>
  <sheetViews>
    <sheetView zoomScale="91" zoomScaleNormal="145" workbookViewId="0">
      <selection activeCell="B24" sqref="B24"/>
    </sheetView>
  </sheetViews>
  <sheetFormatPr defaultRowHeight="15" x14ac:dyDescent="0.25"/>
  <cols>
    <col min="2" max="2" width="11.7109375" bestFit="1" customWidth="1"/>
    <col min="3" max="3" width="12.85546875" customWidth="1"/>
    <col min="4" max="4" width="11.28515625" bestFit="1" customWidth="1"/>
    <col min="6" max="6" width="10.42578125" bestFit="1" customWidth="1"/>
    <col min="13" max="13" width="23.140625" bestFit="1" customWidth="1"/>
    <col min="14" max="14" width="12" bestFit="1" customWidth="1"/>
  </cols>
  <sheetData>
    <row r="1" spans="1:14" ht="15.75" thickBot="1" x14ac:dyDescent="0.3">
      <c r="A1" t="s">
        <v>0</v>
      </c>
      <c r="B1" t="s">
        <v>23</v>
      </c>
      <c r="C1" t="s">
        <v>1</v>
      </c>
    </row>
    <row r="2" spans="1:14" x14ac:dyDescent="0.25">
      <c r="A2">
        <v>1</v>
      </c>
      <c r="B2" s="7">
        <v>70.44</v>
      </c>
      <c r="C2" s="2">
        <v>44526</v>
      </c>
      <c r="D2" s="1"/>
      <c r="M2" s="4" t="s">
        <v>2</v>
      </c>
      <c r="N2" s="4"/>
    </row>
    <row r="3" spans="1:14" x14ac:dyDescent="0.25">
      <c r="A3">
        <v>2</v>
      </c>
      <c r="B3" s="8">
        <v>72</v>
      </c>
      <c r="C3" s="2">
        <v>44527</v>
      </c>
      <c r="M3" s="3"/>
      <c r="N3" s="3"/>
    </row>
    <row r="4" spans="1:14" x14ac:dyDescent="0.25">
      <c r="A4">
        <v>3</v>
      </c>
      <c r="B4" s="8">
        <v>71.94</v>
      </c>
      <c r="C4" s="2">
        <v>44528</v>
      </c>
      <c r="M4" s="5" t="s">
        <v>3</v>
      </c>
      <c r="N4" s="5">
        <v>55.55083333333333</v>
      </c>
    </row>
    <row r="5" spans="1:14" x14ac:dyDescent="0.25">
      <c r="A5">
        <v>4</v>
      </c>
      <c r="B5" s="8">
        <v>71.17</v>
      </c>
      <c r="C5" s="2">
        <v>44529</v>
      </c>
      <c r="M5" s="5" t="s">
        <v>4</v>
      </c>
      <c r="N5" s="5">
        <v>1.1510621057443513</v>
      </c>
    </row>
    <row r="6" spans="1:14" x14ac:dyDescent="0.25">
      <c r="A6">
        <v>5</v>
      </c>
      <c r="B6" s="8">
        <v>69.400000000000006</v>
      </c>
      <c r="C6" s="2">
        <v>44530</v>
      </c>
      <c r="M6" s="5" t="s">
        <v>5</v>
      </c>
      <c r="N6" s="5">
        <v>55.33</v>
      </c>
    </row>
    <row r="7" spans="1:14" x14ac:dyDescent="0.25">
      <c r="A7">
        <v>6</v>
      </c>
      <c r="B7" s="8">
        <v>68.89</v>
      </c>
      <c r="C7" s="2">
        <v>44531</v>
      </c>
      <c r="M7" s="5" t="s">
        <v>6</v>
      </c>
      <c r="N7" s="5">
        <v>44.41</v>
      </c>
    </row>
    <row r="8" spans="1:14" x14ac:dyDescent="0.25">
      <c r="A8">
        <v>7</v>
      </c>
      <c r="B8" s="8">
        <v>67.010000000000005</v>
      </c>
      <c r="C8" s="2">
        <v>44532</v>
      </c>
      <c r="M8" s="5" t="s">
        <v>7</v>
      </c>
      <c r="N8" s="5">
        <v>8.9160887319966307</v>
      </c>
    </row>
    <row r="9" spans="1:14" x14ac:dyDescent="0.25">
      <c r="A9">
        <v>8</v>
      </c>
      <c r="B9" s="8">
        <v>67.040000000000006</v>
      </c>
      <c r="C9" s="2">
        <v>44533</v>
      </c>
      <c r="M9" s="5" t="s">
        <v>8</v>
      </c>
      <c r="N9" s="5">
        <v>79.496638276837203</v>
      </c>
    </row>
    <row r="10" spans="1:14" x14ac:dyDescent="0.25">
      <c r="A10">
        <v>9</v>
      </c>
      <c r="B10" s="8">
        <v>65.650000000000006</v>
      </c>
      <c r="C10" s="2">
        <v>44534</v>
      </c>
      <c r="M10" s="5" t="s">
        <v>9</v>
      </c>
      <c r="N10" s="5">
        <v>-1.0588744691271588</v>
      </c>
    </row>
    <row r="11" spans="1:14" x14ac:dyDescent="0.25">
      <c r="A11">
        <v>10</v>
      </c>
      <c r="B11" s="8">
        <v>63.35</v>
      </c>
      <c r="C11" s="2">
        <v>44535</v>
      </c>
      <c r="M11" s="5" t="s">
        <v>10</v>
      </c>
      <c r="N11" s="5">
        <v>0.120972491343749</v>
      </c>
    </row>
    <row r="12" spans="1:14" x14ac:dyDescent="0.25">
      <c r="A12">
        <v>11</v>
      </c>
      <c r="B12" s="8">
        <v>61.7</v>
      </c>
      <c r="C12" s="2">
        <v>44536</v>
      </c>
      <c r="M12" s="5" t="s">
        <v>11</v>
      </c>
      <c r="N12" s="5">
        <v>32.58</v>
      </c>
    </row>
    <row r="13" spans="1:14" x14ac:dyDescent="0.25">
      <c r="A13">
        <v>12</v>
      </c>
      <c r="B13" s="8">
        <v>62.01</v>
      </c>
      <c r="C13" s="2">
        <v>44537</v>
      </c>
      <c r="M13" s="5" t="s">
        <v>12</v>
      </c>
      <c r="N13" s="5">
        <v>39.42</v>
      </c>
    </row>
    <row r="14" spans="1:14" x14ac:dyDescent="0.25">
      <c r="A14">
        <v>13</v>
      </c>
      <c r="B14" s="8">
        <v>61.13</v>
      </c>
      <c r="C14" s="2">
        <v>44538</v>
      </c>
      <c r="M14" s="5" t="s">
        <v>13</v>
      </c>
      <c r="N14" s="5">
        <v>72</v>
      </c>
    </row>
    <row r="15" spans="1:14" x14ac:dyDescent="0.25">
      <c r="A15">
        <v>14</v>
      </c>
      <c r="B15" s="8">
        <v>62.55</v>
      </c>
      <c r="C15" s="2">
        <v>44539</v>
      </c>
      <c r="M15" s="5" t="s">
        <v>14</v>
      </c>
      <c r="N15" s="5">
        <v>3333.05</v>
      </c>
    </row>
    <row r="16" spans="1:14" x14ac:dyDescent="0.25">
      <c r="A16">
        <v>15</v>
      </c>
      <c r="B16" s="8">
        <v>68.180000000000007</v>
      </c>
      <c r="C16" s="2">
        <v>44540</v>
      </c>
      <c r="M16" s="5" t="s">
        <v>15</v>
      </c>
      <c r="N16" s="5">
        <v>60</v>
      </c>
    </row>
    <row r="17" spans="1:8" x14ac:dyDescent="0.25">
      <c r="A17">
        <v>16</v>
      </c>
      <c r="B17" s="8">
        <v>60.32</v>
      </c>
      <c r="C17" s="2">
        <v>44541</v>
      </c>
    </row>
    <row r="18" spans="1:8" x14ac:dyDescent="0.25">
      <c r="A18">
        <v>17</v>
      </c>
      <c r="B18" s="8">
        <v>61.83</v>
      </c>
      <c r="C18" s="2">
        <v>44542</v>
      </c>
    </row>
    <row r="19" spans="1:8" x14ac:dyDescent="0.25">
      <c r="A19">
        <v>18</v>
      </c>
      <c r="B19" s="8">
        <v>60.86</v>
      </c>
      <c r="C19" s="2">
        <v>44543</v>
      </c>
      <c r="E19" s="6" t="s">
        <v>16</v>
      </c>
      <c r="F19" s="11">
        <f>(N8/N9)*100</f>
        <v>11.215680216498534</v>
      </c>
    </row>
    <row r="20" spans="1:8" x14ac:dyDescent="0.25">
      <c r="A20">
        <v>19</v>
      </c>
      <c r="B20" s="8">
        <v>59.99</v>
      </c>
      <c r="C20" s="2">
        <v>44544</v>
      </c>
      <c r="E20" t="s">
        <v>17</v>
      </c>
      <c r="F20" s="10">
        <f>3.22*LN(60)+1</f>
        <v>14.183789490355164</v>
      </c>
    </row>
    <row r="21" spans="1:8" x14ac:dyDescent="0.25">
      <c r="A21">
        <v>20</v>
      </c>
      <c r="B21" s="8">
        <v>60.69</v>
      </c>
      <c r="C21" s="2">
        <v>44545</v>
      </c>
      <c r="F21" s="9"/>
    </row>
    <row r="22" spans="1:8" x14ac:dyDescent="0.25">
      <c r="A22">
        <v>21</v>
      </c>
      <c r="B22" s="8">
        <v>60.58</v>
      </c>
      <c r="C22" s="2">
        <v>44546</v>
      </c>
    </row>
    <row r="23" spans="1:8" x14ac:dyDescent="0.25">
      <c r="A23">
        <v>22</v>
      </c>
      <c r="B23" s="8">
        <v>59.59</v>
      </c>
      <c r="C23" s="2">
        <v>44547</v>
      </c>
      <c r="E23" t="s">
        <v>20</v>
      </c>
      <c r="F23">
        <f>(N14-N13)/F20</f>
        <v>2.296988405119385</v>
      </c>
      <c r="G23" t="s">
        <v>21</v>
      </c>
    </row>
    <row r="24" spans="1:8" x14ac:dyDescent="0.25">
      <c r="A24">
        <v>23</v>
      </c>
      <c r="B24" s="8">
        <v>61.34</v>
      </c>
      <c r="C24" s="2">
        <v>44548</v>
      </c>
      <c r="F24" t="s">
        <v>19</v>
      </c>
      <c r="G24" t="s">
        <v>11</v>
      </c>
      <c r="H24" t="s">
        <v>18</v>
      </c>
    </row>
    <row r="25" spans="1:8" x14ac:dyDescent="0.25">
      <c r="A25">
        <v>24</v>
      </c>
      <c r="B25" s="8">
        <v>60.5</v>
      </c>
      <c r="C25" s="2">
        <v>44549</v>
      </c>
      <c r="F25">
        <v>1</v>
      </c>
      <c r="G25" s="8">
        <f>MIN(B:B)</f>
        <v>39.42</v>
      </c>
      <c r="H25">
        <f t="array" ref="H25:H39">FREQUENCY(B2:B61,G25:G39)</f>
        <v>1</v>
      </c>
    </row>
    <row r="26" spans="1:8" x14ac:dyDescent="0.25">
      <c r="A26">
        <v>25</v>
      </c>
      <c r="B26" s="8">
        <v>60.4</v>
      </c>
      <c r="C26" s="2">
        <v>44550</v>
      </c>
      <c r="F26">
        <v>2</v>
      </c>
      <c r="G26" s="8">
        <f>G25+$F$23</f>
        <v>41.716988405119388</v>
      </c>
      <c r="H26">
        <v>0</v>
      </c>
    </row>
    <row r="27" spans="1:8" x14ac:dyDescent="0.25">
      <c r="A27">
        <v>26</v>
      </c>
      <c r="B27" s="8">
        <v>59.22</v>
      </c>
      <c r="C27" s="2">
        <v>44551</v>
      </c>
      <c r="F27">
        <v>3</v>
      </c>
      <c r="G27" s="8">
        <f t="shared" ref="G27:G39" si="0">G26+$F$23</f>
        <v>44.013976810238773</v>
      </c>
      <c r="H27">
        <v>4</v>
      </c>
    </row>
    <row r="28" spans="1:8" x14ac:dyDescent="0.25">
      <c r="A28">
        <v>27</v>
      </c>
      <c r="B28" s="8">
        <v>55.34</v>
      </c>
      <c r="C28" s="2">
        <v>44552</v>
      </c>
      <c r="F28">
        <v>4</v>
      </c>
      <c r="G28" s="8">
        <f t="shared" si="0"/>
        <v>46.310965215358159</v>
      </c>
      <c r="H28">
        <v>8</v>
      </c>
    </row>
    <row r="29" spans="1:8" x14ac:dyDescent="0.25">
      <c r="A29">
        <v>28</v>
      </c>
      <c r="B29" s="8">
        <v>55.32</v>
      </c>
      <c r="C29" s="2">
        <v>44553</v>
      </c>
      <c r="F29">
        <v>5</v>
      </c>
      <c r="G29" s="8">
        <f t="shared" si="0"/>
        <v>48.607953620477545</v>
      </c>
      <c r="H29">
        <v>6</v>
      </c>
    </row>
    <row r="30" spans="1:8" x14ac:dyDescent="0.25">
      <c r="A30">
        <v>29</v>
      </c>
      <c r="B30" s="8">
        <v>54.64</v>
      </c>
      <c r="C30" s="2">
        <v>44554</v>
      </c>
      <c r="F30">
        <v>6</v>
      </c>
      <c r="G30" s="8">
        <f t="shared" si="0"/>
        <v>50.904942025596931</v>
      </c>
      <c r="H30">
        <v>3</v>
      </c>
    </row>
    <row r="31" spans="1:8" x14ac:dyDescent="0.25">
      <c r="A31">
        <v>30</v>
      </c>
      <c r="B31" s="8">
        <v>54.06</v>
      </c>
      <c r="C31" s="2">
        <v>44555</v>
      </c>
      <c r="F31">
        <v>7</v>
      </c>
      <c r="G31" s="8">
        <f t="shared" si="0"/>
        <v>53.201930430716317</v>
      </c>
      <c r="H31">
        <v>3</v>
      </c>
    </row>
    <row r="32" spans="1:8" x14ac:dyDescent="0.25">
      <c r="A32">
        <v>31</v>
      </c>
      <c r="B32" s="8">
        <v>56.06</v>
      </c>
      <c r="C32" s="2">
        <v>44556</v>
      </c>
      <c r="F32">
        <v>8</v>
      </c>
      <c r="G32" s="8">
        <f t="shared" si="0"/>
        <v>55.498918835835703</v>
      </c>
      <c r="H32">
        <v>6</v>
      </c>
    </row>
    <row r="33" spans="1:10" x14ac:dyDescent="0.25">
      <c r="A33">
        <v>32</v>
      </c>
      <c r="B33" s="8">
        <v>58.13</v>
      </c>
      <c r="C33" s="2">
        <v>44557</v>
      </c>
      <c r="F33">
        <v>9</v>
      </c>
      <c r="G33" s="8">
        <f t="shared" si="0"/>
        <v>57.795907240955088</v>
      </c>
      <c r="H33">
        <v>1</v>
      </c>
    </row>
    <row r="34" spans="1:10" x14ac:dyDescent="0.25">
      <c r="A34">
        <v>33</v>
      </c>
      <c r="B34" s="8">
        <v>58.98</v>
      </c>
      <c r="C34" s="2">
        <v>44558</v>
      </c>
      <c r="F34">
        <v>10</v>
      </c>
      <c r="G34" s="8">
        <f t="shared" si="0"/>
        <v>60.092895646074474</v>
      </c>
      <c r="H34">
        <v>5</v>
      </c>
    </row>
    <row r="35" spans="1:10" x14ac:dyDescent="0.25">
      <c r="A35">
        <v>34</v>
      </c>
      <c r="B35" s="8">
        <v>54.51</v>
      </c>
      <c r="C35" s="2">
        <v>44559</v>
      </c>
      <c r="F35">
        <v>11</v>
      </c>
      <c r="G35" s="8">
        <f t="shared" si="0"/>
        <v>62.38988405119386</v>
      </c>
      <c r="H35">
        <v>11</v>
      </c>
    </row>
    <row r="36" spans="1:10" x14ac:dyDescent="0.25">
      <c r="A36">
        <v>35</v>
      </c>
      <c r="B36" s="8">
        <v>52.34</v>
      </c>
      <c r="C36" s="2">
        <v>44560</v>
      </c>
      <c r="F36">
        <v>12</v>
      </c>
      <c r="G36" s="8">
        <f t="shared" si="0"/>
        <v>64.686872456313239</v>
      </c>
      <c r="H36">
        <v>2</v>
      </c>
    </row>
    <row r="37" spans="1:10" x14ac:dyDescent="0.25">
      <c r="A37">
        <v>36</v>
      </c>
      <c r="B37" s="8">
        <v>48.69</v>
      </c>
      <c r="C37" s="2">
        <v>44561</v>
      </c>
      <c r="F37">
        <v>13</v>
      </c>
      <c r="G37" s="8">
        <f t="shared" si="0"/>
        <v>66.983860861432618</v>
      </c>
      <c r="H37">
        <v>1</v>
      </c>
      <c r="J37" t="s">
        <v>22</v>
      </c>
    </row>
    <row r="38" spans="1:10" x14ac:dyDescent="0.25">
      <c r="A38">
        <v>37</v>
      </c>
      <c r="B38" s="8">
        <v>48.34</v>
      </c>
      <c r="C38" s="2">
        <v>44562</v>
      </c>
      <c r="F38">
        <v>14</v>
      </c>
      <c r="G38" s="8">
        <f t="shared" si="0"/>
        <v>69.280849266551996</v>
      </c>
      <c r="H38">
        <v>4</v>
      </c>
    </row>
    <row r="39" spans="1:10" x14ac:dyDescent="0.25">
      <c r="A39">
        <v>38</v>
      </c>
      <c r="B39" s="8">
        <v>47.8</v>
      </c>
      <c r="C39" s="2">
        <v>44563</v>
      </c>
      <c r="F39">
        <v>15</v>
      </c>
      <c r="G39" s="8">
        <f t="shared" si="0"/>
        <v>71.577837671671375</v>
      </c>
      <c r="H39">
        <v>3</v>
      </c>
    </row>
    <row r="40" spans="1:10" x14ac:dyDescent="0.25">
      <c r="A40">
        <v>39</v>
      </c>
      <c r="B40" s="8">
        <v>44.47</v>
      </c>
      <c r="C40" s="2">
        <v>44564</v>
      </c>
      <c r="G40" s="8">
        <f>N14</f>
        <v>72</v>
      </c>
      <c r="H40">
        <f>SUM(H25:H39)</f>
        <v>58</v>
      </c>
    </row>
    <row r="41" spans="1:10" x14ac:dyDescent="0.25">
      <c r="A41">
        <v>40</v>
      </c>
      <c r="B41" s="8">
        <v>42.5</v>
      </c>
      <c r="C41" s="2">
        <v>44565</v>
      </c>
    </row>
    <row r="42" spans="1:10" x14ac:dyDescent="0.25">
      <c r="A42">
        <v>41</v>
      </c>
      <c r="B42" s="8">
        <v>43.12</v>
      </c>
      <c r="C42" s="2">
        <v>44566</v>
      </c>
    </row>
    <row r="43" spans="1:10" x14ac:dyDescent="0.25">
      <c r="A43">
        <v>42</v>
      </c>
      <c r="B43" s="8">
        <v>42.12</v>
      </c>
      <c r="C43" s="2">
        <v>44567</v>
      </c>
    </row>
    <row r="44" spans="1:10" x14ac:dyDescent="0.25">
      <c r="A44">
        <v>43</v>
      </c>
      <c r="B44" s="8">
        <v>43.05</v>
      </c>
      <c r="C44" s="2">
        <v>44568</v>
      </c>
    </row>
    <row r="45" spans="1:10" x14ac:dyDescent="0.25">
      <c r="A45">
        <v>44</v>
      </c>
      <c r="B45" s="8">
        <v>44.41</v>
      </c>
      <c r="C45" s="2">
        <v>44569</v>
      </c>
    </row>
    <row r="46" spans="1:10" x14ac:dyDescent="0.25">
      <c r="A46">
        <v>45</v>
      </c>
      <c r="B46" s="8">
        <v>48.06</v>
      </c>
      <c r="C46" s="2">
        <v>44570</v>
      </c>
    </row>
    <row r="47" spans="1:10" x14ac:dyDescent="0.25">
      <c r="A47">
        <v>46</v>
      </c>
      <c r="B47" s="8">
        <v>48.52</v>
      </c>
      <c r="C47" s="2">
        <v>44571</v>
      </c>
    </row>
    <row r="48" spans="1:10" x14ac:dyDescent="0.25">
      <c r="A48">
        <v>47</v>
      </c>
      <c r="B48" s="8">
        <v>48.03</v>
      </c>
      <c r="C48" s="2">
        <v>44572</v>
      </c>
    </row>
    <row r="49" spans="1:3" x14ac:dyDescent="0.25">
      <c r="A49">
        <v>48</v>
      </c>
      <c r="B49" s="8">
        <v>45.84</v>
      </c>
      <c r="C49" s="2">
        <v>44573</v>
      </c>
    </row>
    <row r="50" spans="1:3" x14ac:dyDescent="0.25">
      <c r="A50">
        <v>49</v>
      </c>
      <c r="B50" s="8">
        <v>46.16</v>
      </c>
      <c r="C50" s="2">
        <v>44574</v>
      </c>
    </row>
    <row r="51" spans="1:3" x14ac:dyDescent="0.25">
      <c r="A51">
        <v>50</v>
      </c>
      <c r="B51" s="8">
        <v>45.99</v>
      </c>
      <c r="C51" s="2">
        <v>44575</v>
      </c>
    </row>
    <row r="52" spans="1:3" x14ac:dyDescent="0.25">
      <c r="A52">
        <v>51</v>
      </c>
      <c r="B52" s="8">
        <v>48.56</v>
      </c>
      <c r="C52" s="2">
        <v>44576</v>
      </c>
    </row>
    <row r="53" spans="1:3" x14ac:dyDescent="0.25">
      <c r="A53">
        <v>52</v>
      </c>
      <c r="B53" s="8">
        <v>50.57</v>
      </c>
      <c r="C53" s="2">
        <v>44577</v>
      </c>
    </row>
    <row r="54" spans="1:3" x14ac:dyDescent="0.25">
      <c r="A54">
        <v>53</v>
      </c>
      <c r="B54" s="8">
        <v>50.98</v>
      </c>
      <c r="C54" s="2">
        <v>44578</v>
      </c>
    </row>
    <row r="55" spans="1:3" x14ac:dyDescent="0.25">
      <c r="A55">
        <v>54</v>
      </c>
      <c r="B55" s="8">
        <v>44.41</v>
      </c>
      <c r="C55" s="2">
        <v>44579</v>
      </c>
    </row>
    <row r="56" spans="1:3" x14ac:dyDescent="0.25">
      <c r="A56">
        <v>55</v>
      </c>
      <c r="B56" s="8">
        <v>45.18</v>
      </c>
      <c r="C56" s="2">
        <v>44580</v>
      </c>
    </row>
    <row r="57" spans="1:3" x14ac:dyDescent="0.25">
      <c r="A57">
        <v>56</v>
      </c>
      <c r="B57" s="8">
        <v>52.4</v>
      </c>
      <c r="C57" s="2">
        <v>44581</v>
      </c>
    </row>
    <row r="58" spans="1:3" x14ac:dyDescent="0.25">
      <c r="A58">
        <v>57</v>
      </c>
      <c r="B58" s="8">
        <v>53.58</v>
      </c>
      <c r="C58" s="2">
        <v>44582</v>
      </c>
    </row>
    <row r="59" spans="1:3" x14ac:dyDescent="0.25">
      <c r="A59">
        <v>58</v>
      </c>
      <c r="B59" s="8">
        <v>48.94</v>
      </c>
      <c r="C59" s="2">
        <v>44583</v>
      </c>
    </row>
    <row r="60" spans="1:3" x14ac:dyDescent="0.25">
      <c r="A60">
        <v>59</v>
      </c>
      <c r="B60" s="8">
        <v>44.75</v>
      </c>
      <c r="C60" s="2">
        <v>44584</v>
      </c>
    </row>
    <row r="61" spans="1:3" x14ac:dyDescent="0.25">
      <c r="A61">
        <v>60</v>
      </c>
      <c r="B61" s="8">
        <v>39.42</v>
      </c>
      <c r="C61" s="2">
        <v>44585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2B5E-1476-41D2-B0D6-D757F0D540DC}">
  <dimension ref="A1:Z101"/>
  <sheetViews>
    <sheetView topLeftCell="I43" zoomScale="92" workbookViewId="0">
      <selection activeCell="J47" sqref="J47"/>
    </sheetView>
  </sheetViews>
  <sheetFormatPr defaultRowHeight="15" x14ac:dyDescent="0.25"/>
  <cols>
    <col min="3" max="3" width="10.7109375" bestFit="1" customWidth="1"/>
    <col min="5" max="5" width="15.42578125" bestFit="1" customWidth="1"/>
    <col min="6" max="6" width="14.7109375" bestFit="1" customWidth="1"/>
    <col min="9" max="9" width="26.28515625" bestFit="1" customWidth="1"/>
    <col min="10" max="10" width="17.140625" bestFit="1" customWidth="1"/>
    <col min="11" max="11" width="22" customWidth="1"/>
    <col min="12" max="12" width="15.85546875" customWidth="1"/>
    <col min="13" max="13" width="12.7109375" customWidth="1"/>
    <col min="14" max="14" width="13" customWidth="1"/>
    <col min="15" max="15" width="11.85546875" customWidth="1"/>
    <col min="16" max="16" width="13.5703125" customWidth="1"/>
    <col min="17" max="17" width="13.7109375" customWidth="1"/>
    <col min="20" max="20" width="14.7109375" customWidth="1"/>
    <col min="21" max="21" width="8.85546875" customWidth="1"/>
    <col min="22" max="23" width="11.28515625" customWidth="1"/>
    <col min="24" max="24" width="11.85546875" customWidth="1"/>
    <col min="25" max="25" width="10.85546875" customWidth="1"/>
    <col min="26" max="26" width="11.42578125" customWidth="1"/>
    <col min="27" max="27" width="12.140625" customWidth="1"/>
    <col min="28" max="28" width="11.28515625" customWidth="1"/>
    <col min="29" max="29" width="7.140625" customWidth="1"/>
  </cols>
  <sheetData>
    <row r="1" spans="1:11" x14ac:dyDescent="0.25">
      <c r="A1" t="s">
        <v>0</v>
      </c>
      <c r="B1" t="s">
        <v>23</v>
      </c>
      <c r="C1" t="s">
        <v>1</v>
      </c>
      <c r="D1" t="s">
        <v>24</v>
      </c>
      <c r="E1" t="s">
        <v>71</v>
      </c>
      <c r="F1" t="s">
        <v>72</v>
      </c>
      <c r="G1" t="s">
        <v>73</v>
      </c>
      <c r="H1" t="s">
        <v>55</v>
      </c>
      <c r="J1" t="s">
        <v>25</v>
      </c>
      <c r="K1">
        <v>69.661638417806373</v>
      </c>
    </row>
    <row r="2" spans="1:11" x14ac:dyDescent="0.25">
      <c r="A2">
        <v>1</v>
      </c>
      <c r="B2" s="7">
        <v>70.44</v>
      </c>
      <c r="C2" s="2">
        <v>44526</v>
      </c>
      <c r="D2">
        <f t="shared" ref="D2:D33" si="0">(B2-$K$1-$K$2*A2)^2</f>
        <v>1.5401086432371429</v>
      </c>
      <c r="E2">
        <f t="shared" ref="E2:E33" si="1">$K$1+$K$2*A2</f>
        <v>69.19898886256523</v>
      </c>
      <c r="F2">
        <f>(E2-$E$62)^2</f>
        <v>186.27232269214315</v>
      </c>
      <c r="G2" s="8">
        <f>(E2-B2)^2</f>
        <v>1.5401086432371363</v>
      </c>
      <c r="H2" s="8">
        <f>B2-E2</f>
        <v>1.2410111374347679</v>
      </c>
      <c r="J2" t="s">
        <v>26</v>
      </c>
      <c r="K2">
        <v>-0.46264955524114526</v>
      </c>
    </row>
    <row r="3" spans="1:11" x14ac:dyDescent="0.25">
      <c r="A3">
        <v>2</v>
      </c>
      <c r="B3" s="8">
        <v>72</v>
      </c>
      <c r="C3" s="2">
        <v>44527</v>
      </c>
      <c r="D3">
        <f t="shared" si="0"/>
        <v>10.651481116917854</v>
      </c>
      <c r="E3">
        <f t="shared" si="1"/>
        <v>68.736339307324087</v>
      </c>
      <c r="F3">
        <f t="shared" ref="F3:F61" si="2">(E3-$E$62)^2</f>
        <v>173.8577352561831</v>
      </c>
      <c r="G3" s="8">
        <f t="shared" ref="G3:G61" si="3">(E3-B3)^2</f>
        <v>10.65148111691782</v>
      </c>
      <c r="H3" s="8">
        <f t="shared" ref="H3:H61" si="4">B3-E3</f>
        <v>3.2636606926759129</v>
      </c>
      <c r="J3" t="s">
        <v>27</v>
      </c>
      <c r="K3">
        <v>0</v>
      </c>
    </row>
    <row r="4" spans="1:11" x14ac:dyDescent="0.25">
      <c r="A4">
        <v>3</v>
      </c>
      <c r="B4" s="8">
        <v>71.94</v>
      </c>
      <c r="C4" s="2">
        <v>44528</v>
      </c>
      <c r="D4">
        <f t="shared" si="0"/>
        <v>13.44183083398166</v>
      </c>
      <c r="E4">
        <f t="shared" si="1"/>
        <v>68.27368975208293</v>
      </c>
      <c r="F4">
        <f t="shared" si="2"/>
        <v>161.87123704215236</v>
      </c>
      <c r="G4" s="8">
        <f t="shared" si="3"/>
        <v>13.441830833981708</v>
      </c>
      <c r="H4" s="8">
        <f t="shared" si="4"/>
        <v>3.6663102479170675</v>
      </c>
    </row>
    <row r="5" spans="1:11" x14ac:dyDescent="0.25">
      <c r="A5">
        <v>4</v>
      </c>
      <c r="B5" s="8">
        <v>71.17</v>
      </c>
      <c r="C5" s="2">
        <v>44529</v>
      </c>
      <c r="D5">
        <f t="shared" si="0"/>
        <v>11.282610959232642</v>
      </c>
      <c r="E5">
        <f t="shared" si="1"/>
        <v>67.811040196841788</v>
      </c>
      <c r="F5">
        <f t="shared" si="2"/>
        <v>150.31282805005162</v>
      </c>
      <c r="G5" s="8">
        <f t="shared" si="3"/>
        <v>11.282610959232668</v>
      </c>
      <c r="H5" s="8">
        <f t="shared" si="4"/>
        <v>3.3589598031582142</v>
      </c>
    </row>
    <row r="6" spans="1:11" x14ac:dyDescent="0.25">
      <c r="A6">
        <v>5</v>
      </c>
      <c r="B6" s="8">
        <v>69.400000000000006</v>
      </c>
      <c r="C6" s="2">
        <v>44530</v>
      </c>
      <c r="D6">
        <f t="shared" si="0"/>
        <v>4.209100959471832</v>
      </c>
      <c r="E6">
        <f t="shared" si="1"/>
        <v>67.348390641600645</v>
      </c>
      <c r="F6">
        <f t="shared" si="2"/>
        <v>139.18250827988052</v>
      </c>
      <c r="G6" s="8">
        <f t="shared" si="3"/>
        <v>4.2091009594718374</v>
      </c>
      <c r="H6" s="8">
        <f t="shared" si="4"/>
        <v>2.0516093583993609</v>
      </c>
    </row>
    <row r="7" spans="1:11" x14ac:dyDescent="0.25">
      <c r="A7">
        <v>6</v>
      </c>
      <c r="B7" s="8">
        <v>68.89</v>
      </c>
      <c r="C7" s="2">
        <v>44531</v>
      </c>
      <c r="D7">
        <f t="shared" si="0"/>
        <v>4.0170537929073946</v>
      </c>
      <c r="E7">
        <f t="shared" si="1"/>
        <v>66.885741086359502</v>
      </c>
      <c r="F7">
        <f t="shared" si="2"/>
        <v>128.48027773163912</v>
      </c>
      <c r="G7" s="8">
        <f t="shared" si="3"/>
        <v>4.0170537929073911</v>
      </c>
      <c r="H7" s="8">
        <f t="shared" si="4"/>
        <v>2.0042589136404985</v>
      </c>
    </row>
    <row r="8" spans="1:11" x14ac:dyDescent="0.25">
      <c r="A8">
        <v>7</v>
      </c>
      <c r="B8" s="8">
        <v>67.010000000000005</v>
      </c>
      <c r="C8" s="2">
        <v>44532</v>
      </c>
      <c r="D8">
        <f t="shared" si="0"/>
        <v>0.34446155084500185</v>
      </c>
      <c r="E8">
        <f t="shared" si="1"/>
        <v>66.423091531118359</v>
      </c>
      <c r="F8">
        <f t="shared" si="2"/>
        <v>118.20613640532734</v>
      </c>
      <c r="G8" s="8">
        <f t="shared" si="3"/>
        <v>0.34446155084499769</v>
      </c>
      <c r="H8" s="8">
        <f t="shared" si="4"/>
        <v>0.58690846888164572</v>
      </c>
    </row>
    <row r="9" spans="1:11" x14ac:dyDescent="0.25">
      <c r="A9">
        <v>8</v>
      </c>
      <c r="B9" s="8">
        <v>67.040000000000006</v>
      </c>
      <c r="C9" s="2">
        <v>44533</v>
      </c>
      <c r="D9">
        <f t="shared" si="0"/>
        <v>1.165445527447915</v>
      </c>
      <c r="E9">
        <f t="shared" si="1"/>
        <v>65.960441975877217</v>
      </c>
      <c r="F9">
        <f t="shared" si="2"/>
        <v>108.36008430094523</v>
      </c>
      <c r="G9" s="8">
        <f t="shared" si="3"/>
        <v>1.1654455274479014</v>
      </c>
      <c r="H9" s="8">
        <f t="shared" si="4"/>
        <v>1.0795580241227896</v>
      </c>
    </row>
    <row r="10" spans="1:11" x14ac:dyDescent="0.25">
      <c r="A10">
        <v>9</v>
      </c>
      <c r="B10" s="8">
        <v>65.650000000000006</v>
      </c>
      <c r="C10" s="2">
        <v>44534</v>
      </c>
      <c r="D10">
        <f t="shared" si="0"/>
        <v>2.3167147215830269E-2</v>
      </c>
      <c r="E10">
        <f t="shared" si="1"/>
        <v>65.49779242063606</v>
      </c>
      <c r="F10">
        <f t="shared" si="2"/>
        <v>98.942121418492491</v>
      </c>
      <c r="G10" s="8">
        <f t="shared" si="3"/>
        <v>2.3167147215831893E-2</v>
      </c>
      <c r="H10" s="8">
        <f t="shared" si="4"/>
        <v>0.15220757936394591</v>
      </c>
    </row>
    <row r="11" spans="1:11" x14ac:dyDescent="0.25">
      <c r="A11">
        <v>10</v>
      </c>
      <c r="B11" s="8">
        <v>63.35</v>
      </c>
      <c r="C11" s="2">
        <v>44535</v>
      </c>
      <c r="D11">
        <f t="shared" si="0"/>
        <v>2.8397064767913958</v>
      </c>
      <c r="E11">
        <f t="shared" si="1"/>
        <v>65.035142865394917</v>
      </c>
      <c r="F11">
        <f t="shared" si="2"/>
        <v>89.952247757969687</v>
      </c>
      <c r="G11" s="8">
        <f t="shared" si="3"/>
        <v>2.8397064767913869</v>
      </c>
      <c r="H11" s="8">
        <f t="shared" si="4"/>
        <v>-1.6851428653949156</v>
      </c>
    </row>
    <row r="12" spans="1:11" x14ac:dyDescent="0.25">
      <c r="A12">
        <v>11</v>
      </c>
      <c r="B12" s="8">
        <v>61.7</v>
      </c>
      <c r="C12" s="2">
        <v>44536</v>
      </c>
      <c r="D12">
        <f t="shared" si="0"/>
        <v>8.2512178168781709</v>
      </c>
      <c r="E12">
        <f t="shared" si="1"/>
        <v>64.572493310153774</v>
      </c>
      <c r="F12">
        <f t="shared" si="2"/>
        <v>81.390463319376551</v>
      </c>
      <c r="G12" s="8">
        <f t="shared" si="3"/>
        <v>8.2512178168781709</v>
      </c>
      <c r="H12" s="8">
        <f t="shared" si="4"/>
        <v>-2.8724933101537715</v>
      </c>
    </row>
    <row r="13" spans="1:11" x14ac:dyDescent="0.25">
      <c r="A13">
        <v>12</v>
      </c>
      <c r="B13" s="8">
        <v>62.01</v>
      </c>
      <c r="C13" s="2">
        <v>44537</v>
      </c>
      <c r="D13">
        <f t="shared" si="0"/>
        <v>4.4093437950455812</v>
      </c>
      <c r="E13">
        <f t="shared" si="1"/>
        <v>64.109843754912632</v>
      </c>
      <c r="F13">
        <f t="shared" si="2"/>
        <v>73.256768102713067</v>
      </c>
      <c r="G13" s="8">
        <f t="shared" si="3"/>
        <v>4.4093437950455883</v>
      </c>
      <c r="H13" s="8">
        <f t="shared" si="4"/>
        <v>-2.0998437549126336</v>
      </c>
    </row>
    <row r="14" spans="1:11" x14ac:dyDescent="0.25">
      <c r="A14">
        <v>13</v>
      </c>
      <c r="B14" s="8">
        <v>61.13</v>
      </c>
      <c r="C14" s="2">
        <v>44538</v>
      </c>
      <c r="D14">
        <f t="shared" si="0"/>
        <v>6.3362666388597528</v>
      </c>
      <c r="E14">
        <f t="shared" si="1"/>
        <v>63.647194199671482</v>
      </c>
      <c r="F14">
        <f t="shared" si="2"/>
        <v>65.551162107979124</v>
      </c>
      <c r="G14" s="8">
        <f t="shared" si="3"/>
        <v>6.3362666388597395</v>
      </c>
      <c r="H14" s="8">
        <f t="shared" si="4"/>
        <v>-2.5171941996714793</v>
      </c>
    </row>
    <row r="15" spans="1:11" x14ac:dyDescent="0.25">
      <c r="A15">
        <v>14</v>
      </c>
      <c r="B15" s="8">
        <v>62.55</v>
      </c>
      <c r="C15" s="2">
        <v>44539</v>
      </c>
      <c r="D15">
        <f t="shared" si="0"/>
        <v>0.4026469057752291</v>
      </c>
      <c r="E15">
        <f t="shared" si="1"/>
        <v>63.184544644430339</v>
      </c>
      <c r="F15">
        <f t="shared" si="2"/>
        <v>58.273645335174955</v>
      </c>
      <c r="G15" s="8">
        <f t="shared" si="3"/>
        <v>0.4026469057752291</v>
      </c>
      <c r="H15" s="8">
        <f t="shared" si="4"/>
        <v>-0.63454464443034198</v>
      </c>
    </row>
    <row r="16" spans="1:11" x14ac:dyDescent="0.25">
      <c r="A16">
        <v>15</v>
      </c>
      <c r="B16" s="8">
        <v>68.180000000000007</v>
      </c>
      <c r="C16" s="2">
        <v>44540</v>
      </c>
      <c r="D16">
        <f t="shared" si="0"/>
        <v>29.790909217417113</v>
      </c>
      <c r="E16">
        <f t="shared" si="1"/>
        <v>62.721895089189196</v>
      </c>
      <c r="F16">
        <f t="shared" si="2"/>
        <v>51.424217784300438</v>
      </c>
      <c r="G16" s="8">
        <f t="shared" si="3"/>
        <v>29.790909217417084</v>
      </c>
      <c r="H16" s="8">
        <f t="shared" si="4"/>
        <v>5.4581049108108104</v>
      </c>
    </row>
    <row r="17" spans="1:26" x14ac:dyDescent="0.25">
      <c r="A17">
        <v>16</v>
      </c>
      <c r="B17" s="8">
        <v>60.32</v>
      </c>
      <c r="C17" s="2">
        <v>44541</v>
      </c>
      <c r="D17">
        <f t="shared" si="0"/>
        <v>3.7606732409374501</v>
      </c>
      <c r="E17">
        <f t="shared" si="1"/>
        <v>62.259245533948047</v>
      </c>
      <c r="F17">
        <f t="shared" si="2"/>
        <v>45.002879455355483</v>
      </c>
      <c r="G17" s="8">
        <f t="shared" si="3"/>
        <v>3.7606732409374435</v>
      </c>
      <c r="H17" s="8">
        <f t="shared" si="4"/>
        <v>-1.9392455339480463</v>
      </c>
    </row>
    <row r="18" spans="1:26" x14ac:dyDescent="0.25">
      <c r="A18">
        <v>17</v>
      </c>
      <c r="B18" s="8">
        <v>61.83</v>
      </c>
      <c r="C18" s="2">
        <v>44542</v>
      </c>
      <c r="D18">
        <f t="shared" si="0"/>
        <v>1.1158286385495625E-3</v>
      </c>
      <c r="E18">
        <f t="shared" si="1"/>
        <v>61.796595978706904</v>
      </c>
      <c r="F18">
        <f t="shared" si="2"/>
        <v>39.009630348340281</v>
      </c>
      <c r="G18" s="8">
        <f t="shared" si="3"/>
        <v>1.1158286385495033E-3</v>
      </c>
      <c r="H18" s="8">
        <f t="shared" si="4"/>
        <v>3.3404021293094388E-2</v>
      </c>
      <c r="I18" t="s">
        <v>28</v>
      </c>
    </row>
    <row r="19" spans="1:26" ht="15.75" thickBot="1" x14ac:dyDescent="0.3">
      <c r="A19">
        <v>18</v>
      </c>
      <c r="B19" s="8">
        <v>60.86</v>
      </c>
      <c r="C19" s="2">
        <v>44543</v>
      </c>
      <c r="D19">
        <f t="shared" si="0"/>
        <v>0.22462521231598381</v>
      </c>
      <c r="E19">
        <f t="shared" si="1"/>
        <v>61.333946423465761</v>
      </c>
      <c r="F19">
        <f t="shared" si="2"/>
        <v>33.444470463254738</v>
      </c>
      <c r="G19" s="8">
        <f t="shared" si="3"/>
        <v>0.22462521231598717</v>
      </c>
      <c r="H19" s="8">
        <f t="shared" si="4"/>
        <v>-0.47394642346576177</v>
      </c>
    </row>
    <row r="20" spans="1:26" ht="15.75" thickBot="1" x14ac:dyDescent="0.3">
      <c r="A20">
        <v>19</v>
      </c>
      <c r="B20" s="8">
        <v>59.99</v>
      </c>
      <c r="C20" s="2">
        <v>44544</v>
      </c>
      <c r="D20">
        <f t="shared" si="0"/>
        <v>0.77668416994250766</v>
      </c>
      <c r="E20">
        <f t="shared" si="1"/>
        <v>60.871296868224611</v>
      </c>
      <c r="F20">
        <f t="shared" si="2"/>
        <v>28.307399800098768</v>
      </c>
      <c r="G20" s="8">
        <f t="shared" si="3"/>
        <v>0.77668416994250455</v>
      </c>
      <c r="H20" s="8">
        <f t="shared" si="4"/>
        <v>-0.8812968682246094</v>
      </c>
      <c r="I20" s="4" t="s">
        <v>29</v>
      </c>
      <c r="J20" s="4"/>
    </row>
    <row r="21" spans="1:26" x14ac:dyDescent="0.25">
      <c r="A21">
        <v>20</v>
      </c>
      <c r="B21" s="8">
        <v>60.69</v>
      </c>
      <c r="C21" s="2">
        <v>44545</v>
      </c>
      <c r="D21">
        <f t="shared" si="0"/>
        <v>7.9159334491421957E-2</v>
      </c>
      <c r="E21">
        <f t="shared" si="1"/>
        <v>60.408647312983469</v>
      </c>
      <c r="F21">
        <f t="shared" si="2"/>
        <v>23.598418358872539</v>
      </c>
      <c r="G21" s="8">
        <f t="shared" si="3"/>
        <v>7.9159334491420957E-2</v>
      </c>
      <c r="H21" s="8">
        <f t="shared" si="4"/>
        <v>0.28135268701652905</v>
      </c>
      <c r="I21" s="3" t="s">
        <v>30</v>
      </c>
      <c r="J21" s="3">
        <v>0.90620716439906701</v>
      </c>
      <c r="K21" t="s">
        <v>87</v>
      </c>
      <c r="U21" s="20" t="s">
        <v>60</v>
      </c>
      <c r="V21" s="22">
        <f>CORREL(A2:A61,B2:B61)</f>
        <v>-0.90620716439906723</v>
      </c>
      <c r="X21" t="s">
        <v>85</v>
      </c>
      <c r="Y21">
        <f>TINV(0.05,V30)</f>
        <v>2.0017174841452352</v>
      </c>
    </row>
    <row r="22" spans="1:26" x14ac:dyDescent="0.25">
      <c r="A22">
        <v>21</v>
      </c>
      <c r="B22" s="8">
        <v>60.58</v>
      </c>
      <c r="C22" s="2">
        <v>44546</v>
      </c>
      <c r="D22">
        <f t="shared" si="0"/>
        <v>0.40195884318776071</v>
      </c>
      <c r="E22">
        <f t="shared" si="1"/>
        <v>59.945997757742319</v>
      </c>
      <c r="F22">
        <f t="shared" si="2"/>
        <v>19.3175261395759</v>
      </c>
      <c r="G22" s="8">
        <f t="shared" si="3"/>
        <v>0.40195884318776526</v>
      </c>
      <c r="H22" s="8">
        <f t="shared" si="4"/>
        <v>0.63400224225767943</v>
      </c>
      <c r="I22" s="3" t="s">
        <v>31</v>
      </c>
      <c r="J22" s="3">
        <v>0.82121142480819842</v>
      </c>
      <c r="K22" t="s">
        <v>88</v>
      </c>
      <c r="U22" s="23" t="s">
        <v>61</v>
      </c>
      <c r="V22" s="24">
        <f>W29/W31</f>
        <v>0.82121155695360637</v>
      </c>
    </row>
    <row r="23" spans="1:26" x14ac:dyDescent="0.25">
      <c r="A23">
        <v>22</v>
      </c>
      <c r="B23" s="8">
        <v>59.59</v>
      </c>
      <c r="C23" s="2">
        <v>44547</v>
      </c>
      <c r="D23">
        <f t="shared" si="0"/>
        <v>1.1374605909730854E-2</v>
      </c>
      <c r="E23">
        <f t="shared" si="1"/>
        <v>59.483348202501176</v>
      </c>
      <c r="F23">
        <f t="shared" si="2"/>
        <v>15.464723142208985</v>
      </c>
      <c r="G23" s="8">
        <f t="shared" si="3"/>
        <v>1.1374605909730854E-2</v>
      </c>
      <c r="H23" s="8">
        <f t="shared" si="4"/>
        <v>0.10665179749882725</v>
      </c>
      <c r="I23" s="3" t="s">
        <v>32</v>
      </c>
      <c r="J23" s="3">
        <v>0.81812886316696043</v>
      </c>
      <c r="U23" s="23" t="s">
        <v>76</v>
      </c>
      <c r="V23" s="24" t="s">
        <v>77</v>
      </c>
    </row>
    <row r="24" spans="1:26" x14ac:dyDescent="0.25">
      <c r="A24">
        <v>23</v>
      </c>
      <c r="B24" s="8">
        <v>61.34</v>
      </c>
      <c r="C24" s="2">
        <v>44548</v>
      </c>
      <c r="D24">
        <f t="shared" si="0"/>
        <v>5.3791587648214625</v>
      </c>
      <c r="E24">
        <f t="shared" si="1"/>
        <v>59.020698647260033</v>
      </c>
      <c r="F24">
        <f t="shared" si="2"/>
        <v>12.040009366771725</v>
      </c>
      <c r="G24" s="8">
        <f t="shared" si="3"/>
        <v>5.3791587648214545</v>
      </c>
      <c r="H24" s="8">
        <f t="shared" si="4"/>
        <v>2.31930135273997</v>
      </c>
      <c r="I24" s="3" t="s">
        <v>4</v>
      </c>
      <c r="J24" s="3">
        <v>3.8023866160364497</v>
      </c>
      <c r="K24" t="s">
        <v>89</v>
      </c>
      <c r="U24" s="23" t="s">
        <v>62</v>
      </c>
      <c r="V24" s="24">
        <f>X30^0.5</f>
        <v>3.8023866160437034</v>
      </c>
    </row>
    <row r="25" spans="1:26" ht="15.75" thickBot="1" x14ac:dyDescent="0.3">
      <c r="A25">
        <v>24</v>
      </c>
      <c r="B25" s="8">
        <v>60.5</v>
      </c>
      <c r="C25" s="2">
        <v>44549</v>
      </c>
      <c r="D25">
        <f t="shared" si="0"/>
        <v>3.7711733290086684</v>
      </c>
      <c r="E25">
        <f t="shared" si="1"/>
        <v>58.558049092018891</v>
      </c>
      <c r="F25">
        <f t="shared" si="2"/>
        <v>9.0433848132641188</v>
      </c>
      <c r="G25" s="8">
        <f t="shared" si="3"/>
        <v>3.7711733290086547</v>
      </c>
      <c r="H25" s="8">
        <f t="shared" si="4"/>
        <v>1.9419509079811093</v>
      </c>
      <c r="I25" s="12" t="s">
        <v>33</v>
      </c>
      <c r="J25" s="12">
        <v>60</v>
      </c>
      <c r="U25" s="25" t="s">
        <v>63</v>
      </c>
      <c r="V25" s="29">
        <v>60</v>
      </c>
    </row>
    <row r="26" spans="1:26" x14ac:dyDescent="0.25">
      <c r="A26">
        <v>25</v>
      </c>
      <c r="B26" s="8">
        <v>60.4</v>
      </c>
      <c r="C26" s="2">
        <v>44550</v>
      </c>
      <c r="D26">
        <f t="shared" si="0"/>
        <v>5.3111832950842448</v>
      </c>
      <c r="E26">
        <f t="shared" si="1"/>
        <v>58.095399536777741</v>
      </c>
      <c r="F26">
        <f t="shared" si="2"/>
        <v>6.4748494816861299</v>
      </c>
      <c r="G26" s="8">
        <f t="shared" si="3"/>
        <v>5.3111832950842448</v>
      </c>
      <c r="H26" s="8">
        <f t="shared" si="4"/>
        <v>2.3046004632222576</v>
      </c>
      <c r="K26" s="6" t="s">
        <v>90</v>
      </c>
      <c r="L26" s="6"/>
      <c r="U26" s="20"/>
      <c r="V26" s="21"/>
      <c r="W26" s="21"/>
      <c r="X26" s="21"/>
      <c r="Y26" s="21" t="s">
        <v>74</v>
      </c>
      <c r="Z26" s="22"/>
    </row>
    <row r="27" spans="1:26" ht="15.75" thickBot="1" x14ac:dyDescent="0.3">
      <c r="A27">
        <v>26</v>
      </c>
      <c r="B27" s="8">
        <v>59.22</v>
      </c>
      <c r="C27" s="2">
        <v>44551</v>
      </c>
      <c r="D27">
        <f t="shared" si="0"/>
        <v>2.5193626211120712</v>
      </c>
      <c r="E27">
        <f t="shared" si="1"/>
        <v>57.632749981536598</v>
      </c>
      <c r="F27">
        <f t="shared" si="2"/>
        <v>4.3344033720378388</v>
      </c>
      <c r="G27" s="8">
        <f t="shared" si="3"/>
        <v>2.5193626211120659</v>
      </c>
      <c r="H27" s="8">
        <f t="shared" si="4"/>
        <v>1.5872500184634006</v>
      </c>
      <c r="I27" t="s">
        <v>34</v>
      </c>
      <c r="K27" s="6" t="s">
        <v>91</v>
      </c>
      <c r="L27" s="6" t="s">
        <v>92</v>
      </c>
      <c r="U27" s="23"/>
      <c r="V27" s="17"/>
      <c r="W27" s="17"/>
      <c r="X27" s="17"/>
      <c r="Y27" s="17">
        <f>FINV(0.05,V29,V30)</f>
        <v>4.0068728863327339</v>
      </c>
      <c r="Z27" s="24"/>
    </row>
    <row r="28" spans="1:26" x14ac:dyDescent="0.25">
      <c r="A28">
        <v>27</v>
      </c>
      <c r="B28" s="8">
        <v>55.34</v>
      </c>
      <c r="C28" s="2">
        <v>44552</v>
      </c>
      <c r="D28">
        <f t="shared" si="0"/>
        <v>3.3492675703267762</v>
      </c>
      <c r="E28">
        <f t="shared" si="1"/>
        <v>57.170100426295448</v>
      </c>
      <c r="F28">
        <f t="shared" si="2"/>
        <v>2.6220464843191786</v>
      </c>
      <c r="G28" s="8">
        <f t="shared" si="3"/>
        <v>3.3492675703267696</v>
      </c>
      <c r="H28" s="8">
        <f t="shared" si="4"/>
        <v>-1.830100426295445</v>
      </c>
      <c r="I28" s="13"/>
      <c r="J28" s="13" t="s">
        <v>39</v>
      </c>
      <c r="K28" s="14" t="s">
        <v>40</v>
      </c>
      <c r="L28" s="31" t="s">
        <v>41</v>
      </c>
      <c r="M28" s="13" t="s">
        <v>42</v>
      </c>
      <c r="N28" s="13" t="s">
        <v>43</v>
      </c>
      <c r="U28" s="23"/>
      <c r="V28" s="17" t="s">
        <v>39</v>
      </c>
      <c r="W28" s="17" t="s">
        <v>64</v>
      </c>
      <c r="X28" s="17" t="s">
        <v>65</v>
      </c>
      <c r="Y28" s="17" t="s">
        <v>66</v>
      </c>
      <c r="Z28" s="24" t="s">
        <v>67</v>
      </c>
    </row>
    <row r="29" spans="1:26" x14ac:dyDescent="0.25">
      <c r="A29">
        <v>28</v>
      </c>
      <c r="B29" s="8">
        <v>55.32</v>
      </c>
      <c r="C29" s="2">
        <v>44553</v>
      </c>
      <c r="D29">
        <f t="shared" si="0"/>
        <v>1.9250199195893509</v>
      </c>
      <c r="E29">
        <f t="shared" si="1"/>
        <v>56.707450871054306</v>
      </c>
      <c r="F29">
        <f t="shared" si="2"/>
        <v>1.3377788185302026</v>
      </c>
      <c r="G29" s="8">
        <f t="shared" si="3"/>
        <v>1.9250199195893509</v>
      </c>
      <c r="H29" s="8">
        <f t="shared" si="4"/>
        <v>-1.3874508710543054</v>
      </c>
      <c r="I29" s="3" t="s">
        <v>35</v>
      </c>
      <c r="J29" s="3">
        <v>1</v>
      </c>
      <c r="K29" s="3">
        <v>3851.7293076201727</v>
      </c>
      <c r="L29" s="3">
        <v>3851.7293076201727</v>
      </c>
      <c r="M29" s="3">
        <v>266.4055160559252</v>
      </c>
      <c r="N29" s="3">
        <v>2.3846107802099228E-23</v>
      </c>
      <c r="U29" s="23" t="s">
        <v>68</v>
      </c>
      <c r="V29" s="5">
        <v>1</v>
      </c>
      <c r="W29" s="18">
        <f>F62</f>
        <v>3851.7327743121068</v>
      </c>
      <c r="X29" s="17">
        <f>W29/V29</f>
        <v>3851.7327743121068</v>
      </c>
      <c r="Y29" s="17">
        <f>X29/X30</f>
        <v>266.40575582924907</v>
      </c>
      <c r="Z29" s="24">
        <f>FDIST(Y29,V29,V30)</f>
        <v>2.3845594839566787E-23</v>
      </c>
    </row>
    <row r="30" spans="1:26" x14ac:dyDescent="0.25">
      <c r="A30">
        <v>29</v>
      </c>
      <c r="B30" s="8">
        <v>54.64</v>
      </c>
      <c r="C30" s="2">
        <v>44554</v>
      </c>
      <c r="D30">
        <f t="shared" si="0"/>
        <v>2.5753872632356463</v>
      </c>
      <c r="E30">
        <f t="shared" si="1"/>
        <v>56.244801315813163</v>
      </c>
      <c r="F30">
        <f t="shared" si="2"/>
        <v>0.48160037467088085</v>
      </c>
      <c r="G30" s="8">
        <f t="shared" si="3"/>
        <v>2.5753872632356574</v>
      </c>
      <c r="H30" s="8">
        <f t="shared" si="4"/>
        <v>-1.6048013158131624</v>
      </c>
      <c r="I30" s="3" t="s">
        <v>36</v>
      </c>
      <c r="J30" s="3">
        <v>58</v>
      </c>
      <c r="K30" s="3">
        <v>838.5723507131612</v>
      </c>
      <c r="L30" s="3">
        <v>14.458143977813124</v>
      </c>
      <c r="M30" s="3"/>
      <c r="N30" s="3"/>
      <c r="U30" s="23" t="s">
        <v>69</v>
      </c>
      <c r="V30" s="5">
        <v>58</v>
      </c>
      <c r="W30" s="19">
        <f>G62</f>
        <v>838.57235071636057</v>
      </c>
      <c r="X30" s="17">
        <f>W30/V30</f>
        <v>14.458143977868286</v>
      </c>
      <c r="Y30" s="17"/>
      <c r="Z30" s="24"/>
    </row>
    <row r="31" spans="1:26" ht="15.75" thickBot="1" x14ac:dyDescent="0.3">
      <c r="A31">
        <v>30</v>
      </c>
      <c r="B31" s="8">
        <v>54.06</v>
      </c>
      <c r="C31" s="2">
        <v>44555</v>
      </c>
      <c r="D31">
        <f t="shared" si="0"/>
        <v>2.9658066864412831</v>
      </c>
      <c r="E31">
        <f t="shared" si="1"/>
        <v>55.782151760572013</v>
      </c>
      <c r="F31">
        <f t="shared" si="2"/>
        <v>5.3511152741210079E-2</v>
      </c>
      <c r="G31" s="8">
        <f t="shared" si="3"/>
        <v>2.9658066864412769</v>
      </c>
      <c r="H31" s="8">
        <f t="shared" si="4"/>
        <v>-1.7221517605720109</v>
      </c>
      <c r="I31" s="12" t="s">
        <v>37</v>
      </c>
      <c r="J31" s="12">
        <v>59</v>
      </c>
      <c r="K31" s="12">
        <v>4690.3016583333338</v>
      </c>
      <c r="L31" s="12" t="s">
        <v>93</v>
      </c>
      <c r="M31" s="12"/>
      <c r="N31" s="12"/>
      <c r="U31" s="25" t="s">
        <v>70</v>
      </c>
      <c r="V31" s="26">
        <v>59</v>
      </c>
      <c r="W31" s="27">
        <f>SUM(W29:W30)</f>
        <v>4690.305125028467</v>
      </c>
      <c r="X31" s="28"/>
      <c r="Y31" s="28"/>
      <c r="Z31" s="29"/>
    </row>
    <row r="32" spans="1:26" ht="15.75" thickBot="1" x14ac:dyDescent="0.3">
      <c r="A32">
        <v>31</v>
      </c>
      <c r="B32" s="8">
        <v>56.06</v>
      </c>
      <c r="C32" s="2">
        <v>44556</v>
      </c>
      <c r="D32">
        <f t="shared" si="0"/>
        <v>0.54833698390985031</v>
      </c>
      <c r="E32">
        <f t="shared" si="1"/>
        <v>55.31950220533087</v>
      </c>
      <c r="F32">
        <f t="shared" si="2"/>
        <v>5.3511152741203501E-2</v>
      </c>
      <c r="G32" s="8">
        <f t="shared" si="3"/>
        <v>0.54833698390984764</v>
      </c>
      <c r="H32" s="8">
        <f t="shared" si="4"/>
        <v>0.74049779466913179</v>
      </c>
    </row>
    <row r="33" spans="1:26" x14ac:dyDescent="0.25">
      <c r="A33">
        <v>32</v>
      </c>
      <c r="B33" s="8">
        <v>58.13</v>
      </c>
      <c r="C33" s="2">
        <v>44557</v>
      </c>
      <c r="D33">
        <f t="shared" si="0"/>
        <v>10.713493574224678</v>
      </c>
      <c r="E33">
        <f t="shared" si="1"/>
        <v>54.856852650089721</v>
      </c>
      <c r="F33">
        <f t="shared" si="2"/>
        <v>0.48160037467086109</v>
      </c>
      <c r="G33" s="8">
        <f t="shared" si="3"/>
        <v>10.713493574224701</v>
      </c>
      <c r="H33" s="8">
        <f t="shared" si="4"/>
        <v>3.2731473499102819</v>
      </c>
      <c r="I33" s="13"/>
      <c r="J33" s="13" t="s">
        <v>44</v>
      </c>
      <c r="K33" s="13" t="s">
        <v>4</v>
      </c>
      <c r="L33" s="13" t="s">
        <v>45</v>
      </c>
      <c r="M33" s="13" t="s">
        <v>46</v>
      </c>
      <c r="N33" s="13" t="s">
        <v>47</v>
      </c>
      <c r="O33" s="13" t="s">
        <v>48</v>
      </c>
      <c r="P33" s="13" t="s">
        <v>49</v>
      </c>
      <c r="Q33" s="13" t="s">
        <v>50</v>
      </c>
      <c r="T33" s="20"/>
      <c r="U33" s="21" t="s">
        <v>78</v>
      </c>
      <c r="V33" s="21" t="s">
        <v>62</v>
      </c>
      <c r="W33" s="21" t="s">
        <v>45</v>
      </c>
      <c r="X33" s="21" t="s">
        <v>79</v>
      </c>
      <c r="Y33" s="21" t="s">
        <v>80</v>
      </c>
      <c r="Z33" s="22" t="s">
        <v>81</v>
      </c>
    </row>
    <row r="34" spans="1:26" x14ac:dyDescent="0.25">
      <c r="A34">
        <v>33</v>
      </c>
      <c r="B34" s="8">
        <v>58.98</v>
      </c>
      <c r="C34" s="2">
        <v>44558</v>
      </c>
      <c r="D34">
        <f t="shared" ref="D34:D61" si="5">(B34-$K$1-$K$2*A34)^2</f>
        <v>21.029533255296315</v>
      </c>
      <c r="E34">
        <f t="shared" ref="E34:E61" si="6">$K$1+$K$2*A34</f>
        <v>54.394203094848578</v>
      </c>
      <c r="F34">
        <f t="shared" si="2"/>
        <v>1.3377788185301698</v>
      </c>
      <c r="G34" s="8">
        <f t="shared" si="3"/>
        <v>21.029533255296332</v>
      </c>
      <c r="H34" s="8">
        <f t="shared" si="4"/>
        <v>4.5857969051514189</v>
      </c>
      <c r="I34" s="3" t="s">
        <v>38</v>
      </c>
      <c r="J34" s="3">
        <v>69.661638418079093</v>
      </c>
      <c r="K34" s="3">
        <v>0.99417382482315231</v>
      </c>
      <c r="L34" s="3">
        <v>70.069877800766676</v>
      </c>
      <c r="M34" s="3">
        <v>9.364890529744515E-58</v>
      </c>
      <c r="N34" s="3">
        <v>67.671583290651043</v>
      </c>
      <c r="O34" s="3">
        <v>71.651693545507143</v>
      </c>
      <c r="P34" s="3">
        <v>67.671583290651043</v>
      </c>
      <c r="Q34" s="3">
        <v>71.651693545507143</v>
      </c>
      <c r="T34" s="23" t="s">
        <v>38</v>
      </c>
      <c r="U34" s="17">
        <f>K1</f>
        <v>69.661638417806373</v>
      </c>
      <c r="V34" s="17">
        <f>(K36/60*K37)^0.5</f>
        <v>0.9941738248236146</v>
      </c>
      <c r="W34" s="17">
        <f>K1/V34</f>
        <v>70.069877800459764</v>
      </c>
      <c r="X34" s="17">
        <f>TDIST(W34,$V$30,2)</f>
        <v>9.3648905320962918E-58</v>
      </c>
      <c r="Y34" s="17">
        <f>U34-Y21*V34</f>
        <v>67.671583290377399</v>
      </c>
      <c r="Z34" s="24">
        <f>U34+Y21*V34</f>
        <v>71.651693545235347</v>
      </c>
    </row>
    <row r="35" spans="1:26" ht="15.75" thickBot="1" x14ac:dyDescent="0.3">
      <c r="A35">
        <v>34</v>
      </c>
      <c r="B35" s="8">
        <v>54.51</v>
      </c>
      <c r="C35" s="2">
        <v>44559</v>
      </c>
      <c r="D35">
        <f t="shared" si="5"/>
        <v>0.3346003075406867</v>
      </c>
      <c r="E35">
        <f t="shared" si="6"/>
        <v>53.931553539607435</v>
      </c>
      <c r="F35">
        <f t="shared" si="2"/>
        <v>2.6220464843191329</v>
      </c>
      <c r="G35" s="8">
        <f t="shared" si="3"/>
        <v>0.33460030754068465</v>
      </c>
      <c r="H35" s="8">
        <f t="shared" si="4"/>
        <v>0.57844646039256276</v>
      </c>
      <c r="I35" s="12" t="s">
        <v>51</v>
      </c>
      <c r="J35" s="12">
        <v>-0.46264934704084482</v>
      </c>
      <c r="K35" s="12">
        <v>2.8345253614852517E-2</v>
      </c>
      <c r="L35" s="12">
        <v>-16.321933588148354</v>
      </c>
      <c r="M35" s="12">
        <v>2.3846107802098887E-23</v>
      </c>
      <c r="N35" s="12">
        <v>-0.51938853679422603</v>
      </c>
      <c r="O35" s="12">
        <v>-0.4059101572874636</v>
      </c>
      <c r="P35" s="12">
        <v>-0.51938853679422603</v>
      </c>
      <c r="Q35" s="12">
        <v>-0.4059101572874636</v>
      </c>
      <c r="T35" s="23" t="s">
        <v>82</v>
      </c>
      <c r="U35" s="17">
        <f>K2</f>
        <v>-0.46264955524114526</v>
      </c>
      <c r="V35" s="17">
        <f>(K36/(60*A63))^0.5</f>
        <v>2.8345253614865697E-2</v>
      </c>
      <c r="W35" s="17">
        <f>K2/V35</f>
        <v>-16.321940933296439</v>
      </c>
      <c r="X35" s="30" t="e">
        <f>TDIST(W35,$V$30,2)</f>
        <v>#NUM!</v>
      </c>
      <c r="Y35" s="17">
        <f>U35-Y22*V35</f>
        <v>-0.46264955524114526</v>
      </c>
      <c r="Z35" s="24">
        <f>U35+Y22*V35</f>
        <v>-0.46264955524114526</v>
      </c>
    </row>
    <row r="36" spans="1:26" ht="15.75" thickBot="1" x14ac:dyDescent="0.3">
      <c r="A36">
        <v>35</v>
      </c>
      <c r="B36" s="8">
        <v>52.34</v>
      </c>
      <c r="C36" s="2">
        <v>44560</v>
      </c>
      <c r="D36">
        <f t="shared" si="5"/>
        <v>1.2744242059180748</v>
      </c>
      <c r="E36">
        <f t="shared" si="6"/>
        <v>53.468903984366293</v>
      </c>
      <c r="F36">
        <f t="shared" si="2"/>
        <v>4.3344033720377499</v>
      </c>
      <c r="G36" s="8">
        <f t="shared" si="3"/>
        <v>1.2744242059180828</v>
      </c>
      <c r="H36" s="8">
        <f t="shared" si="4"/>
        <v>-1.1289039843662891</v>
      </c>
      <c r="J36" t="s">
        <v>83</v>
      </c>
      <c r="K36" s="17">
        <f>60*H63/V30</f>
        <v>14.458143977826568</v>
      </c>
      <c r="T36" s="25"/>
      <c r="U36" s="28"/>
      <c r="V36" s="28"/>
      <c r="W36" s="28"/>
      <c r="X36" s="28" t="s">
        <v>86</v>
      </c>
      <c r="Y36" s="28"/>
      <c r="Z36" s="29"/>
    </row>
    <row r="37" spans="1:26" ht="15.75" thickBot="1" x14ac:dyDescent="0.3">
      <c r="A37">
        <v>36</v>
      </c>
      <c r="B37" s="8">
        <v>48.69</v>
      </c>
      <c r="C37" s="2">
        <v>44561</v>
      </c>
      <c r="D37">
        <f t="shared" si="5"/>
        <v>18.630052296942431</v>
      </c>
      <c r="E37">
        <f t="shared" si="6"/>
        <v>53.006254429125143</v>
      </c>
      <c r="F37">
        <f t="shared" si="2"/>
        <v>6.474849481686058</v>
      </c>
      <c r="G37" s="8">
        <f t="shared" si="3"/>
        <v>18.630052296942431</v>
      </c>
      <c r="H37" s="8">
        <f t="shared" si="4"/>
        <v>-4.316254429125145</v>
      </c>
      <c r="J37" t="s">
        <v>84</v>
      </c>
      <c r="K37" s="28">
        <f>1+(A65/A63)</f>
        <v>4.101694915254237</v>
      </c>
    </row>
    <row r="38" spans="1:26" x14ac:dyDescent="0.25">
      <c r="A38">
        <v>37</v>
      </c>
      <c r="B38" s="8">
        <v>48.34</v>
      </c>
      <c r="C38" s="2">
        <v>44562</v>
      </c>
      <c r="D38">
        <f t="shared" si="5"/>
        <v>17.67029393574126</v>
      </c>
      <c r="E38">
        <f t="shared" si="6"/>
        <v>52.543604873883993</v>
      </c>
      <c r="F38">
        <f t="shared" si="2"/>
        <v>9.0433848132640335</v>
      </c>
      <c r="G38" s="8">
        <f t="shared" si="3"/>
        <v>17.670293935741231</v>
      </c>
      <c r="H38" s="8">
        <f t="shared" si="4"/>
        <v>-4.2036048738839895</v>
      </c>
    </row>
    <row r="39" spans="1:26" x14ac:dyDescent="0.25">
      <c r="A39">
        <v>38</v>
      </c>
      <c r="B39" s="8">
        <v>47.8</v>
      </c>
      <c r="C39" s="2">
        <v>44563</v>
      </c>
      <c r="D39">
        <f t="shared" si="5"/>
        <v>18.326578440216561</v>
      </c>
      <c r="E39">
        <f t="shared" si="6"/>
        <v>52.08095531864285</v>
      </c>
      <c r="F39">
        <f t="shared" si="2"/>
        <v>12.040009366771626</v>
      </c>
      <c r="G39" s="8">
        <f t="shared" si="3"/>
        <v>18.326578440216533</v>
      </c>
      <c r="H39" s="8">
        <f t="shared" si="4"/>
        <v>-4.2809553186428531</v>
      </c>
      <c r="I39" t="s">
        <v>52</v>
      </c>
      <c r="N39" t="s">
        <v>57</v>
      </c>
    </row>
    <row r="40" spans="1:26" ht="15.75" thickBot="1" x14ac:dyDescent="0.3">
      <c r="A40">
        <v>39</v>
      </c>
      <c r="B40" s="8">
        <v>44.47</v>
      </c>
      <c r="C40" s="2">
        <v>44564</v>
      </c>
      <c r="D40">
        <f t="shared" si="5"/>
        <v>51.098275287082082</v>
      </c>
      <c r="E40">
        <f t="shared" si="6"/>
        <v>51.618305763401708</v>
      </c>
      <c r="F40">
        <f t="shared" si="2"/>
        <v>15.464723142208873</v>
      </c>
      <c r="G40" s="8">
        <f t="shared" si="3"/>
        <v>51.098275287082082</v>
      </c>
      <c r="H40" s="8">
        <f t="shared" si="4"/>
        <v>-7.1483057634017086</v>
      </c>
    </row>
    <row r="41" spans="1:26" x14ac:dyDescent="0.25">
      <c r="A41">
        <v>40</v>
      </c>
      <c r="B41" s="8">
        <v>42.5</v>
      </c>
      <c r="C41" s="2">
        <v>44565</v>
      </c>
      <c r="D41">
        <f t="shared" si="5"/>
        <v>74.92038439386846</v>
      </c>
      <c r="E41">
        <f t="shared" si="6"/>
        <v>51.155656208160565</v>
      </c>
      <c r="F41">
        <f t="shared" si="2"/>
        <v>19.317526139575776</v>
      </c>
      <c r="G41" s="8">
        <f t="shared" si="3"/>
        <v>74.920384393868531</v>
      </c>
      <c r="H41" s="8">
        <f t="shared" si="4"/>
        <v>-8.6556562081605648</v>
      </c>
      <c r="I41" s="13" t="s">
        <v>53</v>
      </c>
      <c r="J41" s="13" t="s">
        <v>54</v>
      </c>
      <c r="K41" s="13" t="s">
        <v>55</v>
      </c>
      <c r="L41" s="14" t="s">
        <v>56</v>
      </c>
      <c r="N41" s="13" t="s">
        <v>58</v>
      </c>
      <c r="O41" s="13" t="s">
        <v>59</v>
      </c>
    </row>
    <row r="42" spans="1:26" x14ac:dyDescent="0.25">
      <c r="A42">
        <v>41</v>
      </c>
      <c r="B42" s="8">
        <v>43.12</v>
      </c>
      <c r="C42" s="2">
        <v>44566</v>
      </c>
      <c r="D42">
        <f t="shared" si="5"/>
        <v>57.350429765161813</v>
      </c>
      <c r="E42">
        <f t="shared" si="6"/>
        <v>50.693006652919422</v>
      </c>
      <c r="F42">
        <f t="shared" si="2"/>
        <v>23.598418358872333</v>
      </c>
      <c r="G42" s="8">
        <f t="shared" si="3"/>
        <v>57.35042976516187</v>
      </c>
      <c r="H42" s="8">
        <f t="shared" si="4"/>
        <v>-7.5730066529194247</v>
      </c>
      <c r="I42" s="3">
        <v>1</v>
      </c>
      <c r="J42" s="3">
        <v>69.198989071038255</v>
      </c>
      <c r="K42" s="3">
        <v>1.2410109289617424</v>
      </c>
      <c r="L42" s="3">
        <v>0.32917840952703287</v>
      </c>
      <c r="N42" s="3">
        <v>0.83333333333333337</v>
      </c>
      <c r="O42" s="3">
        <v>39.42</v>
      </c>
    </row>
    <row r="43" spans="1:26" x14ac:dyDescent="0.25">
      <c r="A43">
        <v>42</v>
      </c>
      <c r="B43" s="8">
        <v>42.12</v>
      </c>
      <c r="C43" s="2">
        <v>44567</v>
      </c>
      <c r="D43">
        <f t="shared" si="5"/>
        <v>65.777892251860365</v>
      </c>
      <c r="E43">
        <f t="shared" si="6"/>
        <v>50.230357097678272</v>
      </c>
      <c r="F43">
        <f t="shared" si="2"/>
        <v>28.307399800098619</v>
      </c>
      <c r="G43" s="8">
        <f t="shared" si="3"/>
        <v>65.777892251860365</v>
      </c>
      <c r="H43" s="8">
        <f t="shared" si="4"/>
        <v>-8.1103570976782748</v>
      </c>
      <c r="I43" s="3">
        <v>2</v>
      </c>
      <c r="J43" s="3">
        <v>68.736339723997403</v>
      </c>
      <c r="K43" s="3">
        <v>3.2636602760025966</v>
      </c>
      <c r="L43" s="3">
        <v>0.86568657359842704</v>
      </c>
      <c r="N43" s="3">
        <v>2.5</v>
      </c>
      <c r="O43" s="3">
        <v>42.12</v>
      </c>
    </row>
    <row r="44" spans="1:26" x14ac:dyDescent="0.25">
      <c r="A44">
        <v>43</v>
      </c>
      <c r="B44" s="8">
        <v>43.05</v>
      </c>
      <c r="C44" s="2">
        <v>44568</v>
      </c>
      <c r="D44">
        <f t="shared" si="5"/>
        <v>45.127594625716689</v>
      </c>
      <c r="E44">
        <f t="shared" si="6"/>
        <v>49.767707542437122</v>
      </c>
      <c r="F44">
        <f t="shared" si="2"/>
        <v>33.444470463254575</v>
      </c>
      <c r="G44" s="8">
        <f t="shared" si="3"/>
        <v>45.12759462571664</v>
      </c>
      <c r="H44" s="8">
        <f t="shared" si="4"/>
        <v>-6.7177075424371253</v>
      </c>
      <c r="I44" s="3">
        <v>3</v>
      </c>
      <c r="J44" s="3">
        <v>68.273690376956552</v>
      </c>
      <c r="K44" s="3">
        <v>3.6663096230434462</v>
      </c>
      <c r="L44" s="3">
        <v>0.97248939745985274</v>
      </c>
      <c r="N44" s="3">
        <v>4.166666666666667</v>
      </c>
      <c r="O44" s="3">
        <v>42.5</v>
      </c>
    </row>
    <row r="45" spans="1:26" x14ac:dyDescent="0.25">
      <c r="A45">
        <v>44</v>
      </c>
      <c r="B45" s="8">
        <v>44.41</v>
      </c>
      <c r="C45" s="2">
        <v>44569</v>
      </c>
      <c r="D45">
        <f t="shared" si="5"/>
        <v>23.961592698011192</v>
      </c>
      <c r="E45">
        <f t="shared" si="6"/>
        <v>49.30505798719598</v>
      </c>
      <c r="F45">
        <f t="shared" si="2"/>
        <v>39.009630348340103</v>
      </c>
      <c r="G45" s="8">
        <f t="shared" si="3"/>
        <v>23.961592698011192</v>
      </c>
      <c r="H45" s="8">
        <f t="shared" si="4"/>
        <v>-4.8950579871959832</v>
      </c>
      <c r="I45" s="3">
        <v>4</v>
      </c>
      <c r="J45" s="3">
        <v>67.811041029915714</v>
      </c>
      <c r="K45" s="3">
        <v>3.3589589700842879</v>
      </c>
      <c r="L45" s="3">
        <v>0.89096457221690784</v>
      </c>
      <c r="N45" s="3">
        <v>5.833333333333333</v>
      </c>
      <c r="O45" s="3">
        <v>43.05</v>
      </c>
    </row>
    <row r="46" spans="1:26" x14ac:dyDescent="0.25">
      <c r="A46">
        <v>45</v>
      </c>
      <c r="B46" s="8">
        <v>48.06</v>
      </c>
      <c r="C46" s="2">
        <v>44570</v>
      </c>
      <c r="D46">
        <f t="shared" si="5"/>
        <v>0.61216295439402335</v>
      </c>
      <c r="E46">
        <f t="shared" si="6"/>
        <v>48.842408431954837</v>
      </c>
      <c r="F46">
        <f t="shared" si="2"/>
        <v>45.002879455355291</v>
      </c>
      <c r="G46" s="8">
        <f t="shared" si="3"/>
        <v>0.61216295439402335</v>
      </c>
      <c r="H46" s="8">
        <f t="shared" si="4"/>
        <v>-0.78240843195483478</v>
      </c>
      <c r="I46" s="3">
        <v>5</v>
      </c>
      <c r="J46" s="3">
        <v>67.348391682874876</v>
      </c>
      <c r="K46" s="3">
        <v>2.0516083171251296</v>
      </c>
      <c r="L46" s="3">
        <v>0.54418953696781025</v>
      </c>
      <c r="N46" s="3">
        <v>7.5</v>
      </c>
      <c r="O46" s="3">
        <v>43.12</v>
      </c>
    </row>
    <row r="47" spans="1:26" x14ac:dyDescent="0.25">
      <c r="A47">
        <v>46</v>
      </c>
      <c r="B47" s="8">
        <v>48.52</v>
      </c>
      <c r="C47" s="2">
        <v>44571</v>
      </c>
      <c r="D47">
        <f t="shared" si="5"/>
        <v>1.9667572660606654E-2</v>
      </c>
      <c r="E47">
        <f t="shared" si="6"/>
        <v>48.379758876713694</v>
      </c>
      <c r="F47">
        <f t="shared" si="2"/>
        <v>51.424217784300133</v>
      </c>
      <c r="G47" s="8">
        <f t="shared" si="3"/>
        <v>1.9667572660605658E-2</v>
      </c>
      <c r="H47" s="8">
        <f t="shared" si="4"/>
        <v>0.14024112328630878</v>
      </c>
      <c r="I47" s="3">
        <v>6</v>
      </c>
      <c r="J47" s="3">
        <v>66.885742335834024</v>
      </c>
      <c r="K47" s="3">
        <v>2.0042576641659764</v>
      </c>
      <c r="L47" s="3">
        <v>0.53162976632646641</v>
      </c>
      <c r="N47" s="3">
        <v>9.1666666666666679</v>
      </c>
      <c r="O47" s="3">
        <v>44.41</v>
      </c>
    </row>
    <row r="48" spans="1:26" x14ac:dyDescent="0.25">
      <c r="A48">
        <v>47</v>
      </c>
      <c r="B48" s="8">
        <v>48.03</v>
      </c>
      <c r="C48" s="2">
        <v>44572</v>
      </c>
      <c r="D48">
        <f t="shared" si="5"/>
        <v>1.274430529838955E-2</v>
      </c>
      <c r="E48">
        <f t="shared" si="6"/>
        <v>47.917109321472545</v>
      </c>
      <c r="F48">
        <f t="shared" si="2"/>
        <v>58.273645335174734</v>
      </c>
      <c r="G48" s="8">
        <f t="shared" si="3"/>
        <v>1.274430529838955E-2</v>
      </c>
      <c r="H48" s="8">
        <f t="shared" si="4"/>
        <v>0.1128906785274566</v>
      </c>
      <c r="I48" s="3">
        <v>7</v>
      </c>
      <c r="J48" s="3">
        <v>66.423092988793172</v>
      </c>
      <c r="K48" s="3">
        <v>0.58690701120683286</v>
      </c>
      <c r="L48" s="3">
        <v>0.15567720797669585</v>
      </c>
      <c r="N48" s="3">
        <v>10.833333333333334</v>
      </c>
      <c r="O48" s="3">
        <v>44.41</v>
      </c>
    </row>
    <row r="49" spans="1:15" x14ac:dyDescent="0.25">
      <c r="A49">
        <v>48</v>
      </c>
      <c r="B49" s="8">
        <v>45.84</v>
      </c>
      <c r="C49" s="2">
        <v>44573</v>
      </c>
      <c r="D49">
        <f t="shared" si="5"/>
        <v>2.6064803367799416</v>
      </c>
      <c r="E49">
        <f t="shared" si="6"/>
        <v>47.454459766231402</v>
      </c>
      <c r="F49">
        <f t="shared" si="2"/>
        <v>65.551162107978897</v>
      </c>
      <c r="G49" s="8">
        <f t="shared" si="3"/>
        <v>2.6064803367799416</v>
      </c>
      <c r="H49" s="8">
        <f t="shared" si="4"/>
        <v>-1.6144597662313984</v>
      </c>
      <c r="I49" s="3">
        <v>8</v>
      </c>
      <c r="J49" s="3">
        <v>65.960443641752335</v>
      </c>
      <c r="K49" s="3">
        <v>1.0795563582476717</v>
      </c>
      <c r="L49" s="3">
        <v>0.28635255073867238</v>
      </c>
      <c r="N49" s="3">
        <v>12.500000000000002</v>
      </c>
      <c r="O49" s="3">
        <v>44.47</v>
      </c>
    </row>
    <row r="50" spans="1:15" x14ac:dyDescent="0.25">
      <c r="A50">
        <v>49</v>
      </c>
      <c r="B50" s="8">
        <v>46.16</v>
      </c>
      <c r="C50" s="2">
        <v>44574</v>
      </c>
      <c r="D50">
        <f t="shared" si="5"/>
        <v>0.6919082271076592</v>
      </c>
      <c r="E50">
        <f t="shared" si="6"/>
        <v>46.991810210990252</v>
      </c>
      <c r="F50">
        <f t="shared" si="2"/>
        <v>73.256768102712826</v>
      </c>
      <c r="G50" s="8">
        <f t="shared" si="3"/>
        <v>0.69190822710765321</v>
      </c>
      <c r="H50" s="8">
        <f t="shared" si="4"/>
        <v>-0.83181021099025543</v>
      </c>
      <c r="I50" s="3">
        <v>9</v>
      </c>
      <c r="J50" s="3">
        <v>65.497794294711497</v>
      </c>
      <c r="K50" s="3">
        <v>0.15220570528850885</v>
      </c>
      <c r="L50" s="3">
        <v>4.0372595291911562E-2</v>
      </c>
      <c r="N50" s="3">
        <v>14.166666666666668</v>
      </c>
      <c r="O50" s="3">
        <v>44.75</v>
      </c>
    </row>
    <row r="51" spans="1:15" x14ac:dyDescent="0.25">
      <c r="A51">
        <v>50</v>
      </c>
      <c r="B51" s="8">
        <v>45.99</v>
      </c>
      <c r="C51" s="2">
        <v>44575</v>
      </c>
      <c r="D51">
        <f t="shared" si="5"/>
        <v>0.29069421270780743</v>
      </c>
      <c r="E51">
        <f t="shared" si="6"/>
        <v>46.529160655749109</v>
      </c>
      <c r="F51">
        <f t="shared" si="2"/>
        <v>81.390463319376295</v>
      </c>
      <c r="G51" s="8">
        <f t="shared" si="3"/>
        <v>0.29069421270780743</v>
      </c>
      <c r="H51" s="8">
        <f t="shared" si="4"/>
        <v>-0.53916065574910732</v>
      </c>
      <c r="I51" s="3">
        <v>10</v>
      </c>
      <c r="J51" s="3">
        <v>65.035144947670645</v>
      </c>
      <c r="K51" s="3">
        <v>-1.6851449476706435</v>
      </c>
      <c r="L51" s="3">
        <v>-0.44698505126044541</v>
      </c>
      <c r="N51" s="3">
        <v>15.833333333333334</v>
      </c>
      <c r="O51" s="3">
        <v>45.18</v>
      </c>
    </row>
    <row r="52" spans="1:15" x14ac:dyDescent="0.25">
      <c r="A52">
        <v>51</v>
      </c>
      <c r="B52" s="8">
        <v>48.56</v>
      </c>
      <c r="C52" s="2">
        <v>44576</v>
      </c>
      <c r="D52">
        <f t="shared" si="5"/>
        <v>6.2174868918900206</v>
      </c>
      <c r="E52">
        <f t="shared" si="6"/>
        <v>46.066511100507967</v>
      </c>
      <c r="F52">
        <f t="shared" si="2"/>
        <v>89.952247757969417</v>
      </c>
      <c r="G52" s="8">
        <f t="shared" si="3"/>
        <v>6.2174868918900028</v>
      </c>
      <c r="H52" s="8">
        <f t="shared" si="4"/>
        <v>2.4934888994920357</v>
      </c>
      <c r="I52" s="3">
        <v>11</v>
      </c>
      <c r="J52" s="3">
        <v>64.572495600629793</v>
      </c>
      <c r="K52" s="3">
        <v>-2.8724956006297901</v>
      </c>
      <c r="L52" s="3">
        <v>-0.76193006130880159</v>
      </c>
      <c r="N52" s="3">
        <v>17.5</v>
      </c>
      <c r="O52" s="3">
        <v>45.84</v>
      </c>
    </row>
    <row r="53" spans="1:15" x14ac:dyDescent="0.25">
      <c r="A53">
        <v>52</v>
      </c>
      <c r="B53" s="8">
        <v>50.57</v>
      </c>
      <c r="C53" s="2">
        <v>44577</v>
      </c>
      <c r="D53">
        <f t="shared" si="5"/>
        <v>24.662531151579657</v>
      </c>
      <c r="E53">
        <f t="shared" si="6"/>
        <v>45.603861545266824</v>
      </c>
      <c r="F53">
        <f t="shared" si="2"/>
        <v>98.942121418492206</v>
      </c>
      <c r="G53" s="8">
        <f t="shared" si="3"/>
        <v>24.662531151579621</v>
      </c>
      <c r="H53" s="8">
        <f t="shared" si="4"/>
        <v>4.9661384547331764</v>
      </c>
      <c r="I53" s="3">
        <v>12</v>
      </c>
      <c r="J53" s="3">
        <v>64.109846253588955</v>
      </c>
      <c r="K53" s="3">
        <v>-2.0998462535889573</v>
      </c>
      <c r="L53" s="3">
        <v>-0.55698465974510392</v>
      </c>
      <c r="N53" s="3">
        <v>19.166666666666668</v>
      </c>
      <c r="O53" s="3">
        <v>45.99</v>
      </c>
    </row>
    <row r="54" spans="1:15" x14ac:dyDescent="0.25">
      <c r="A54">
        <v>53</v>
      </c>
      <c r="B54" s="8">
        <v>50.98</v>
      </c>
      <c r="C54" s="2">
        <v>44578</v>
      </c>
      <c r="D54">
        <f t="shared" si="5"/>
        <v>34.091445425419913</v>
      </c>
      <c r="E54">
        <f t="shared" si="6"/>
        <v>45.141211990025674</v>
      </c>
      <c r="F54">
        <f t="shared" si="2"/>
        <v>108.36008430094478</v>
      </c>
      <c r="G54" s="8">
        <f t="shared" si="3"/>
        <v>34.091445425419913</v>
      </c>
      <c r="H54" s="8">
        <f t="shared" si="4"/>
        <v>5.8387880099743228</v>
      </c>
      <c r="I54" s="3">
        <v>13</v>
      </c>
      <c r="J54" s="3">
        <v>63.64719690654811</v>
      </c>
      <c r="K54" s="3">
        <v>-2.5171969065481079</v>
      </c>
      <c r="L54" s="3">
        <v>-0.66768700808872361</v>
      </c>
      <c r="N54" s="3">
        <v>20.833333333333332</v>
      </c>
      <c r="O54" s="3">
        <v>46.16</v>
      </c>
    </row>
    <row r="55" spans="1:15" x14ac:dyDescent="0.25">
      <c r="A55">
        <v>54</v>
      </c>
      <c r="B55" s="8">
        <v>44.41</v>
      </c>
      <c r="C55" s="2">
        <v>44579</v>
      </c>
      <c r="D55">
        <f t="shared" si="5"/>
        <v>7.2125781377395587E-2</v>
      </c>
      <c r="E55">
        <f t="shared" si="6"/>
        <v>44.678562434784524</v>
      </c>
      <c r="F55">
        <f t="shared" si="2"/>
        <v>118.20613640532703</v>
      </c>
      <c r="G55" s="8">
        <f t="shared" si="3"/>
        <v>7.2125781377393686E-2</v>
      </c>
      <c r="H55" s="8">
        <f t="shared" si="4"/>
        <v>-0.26856243478452768</v>
      </c>
      <c r="I55" s="3">
        <v>14</v>
      </c>
      <c r="J55" s="3">
        <v>63.184547559507266</v>
      </c>
      <c r="K55" s="3">
        <v>-0.63454755950726849</v>
      </c>
      <c r="L55" s="3">
        <v>-0.16831387341819465</v>
      </c>
      <c r="N55" s="3">
        <v>22.5</v>
      </c>
      <c r="O55" s="3">
        <v>47.8</v>
      </c>
    </row>
    <row r="56" spans="1:15" x14ac:dyDescent="0.25">
      <c r="A56">
        <v>55</v>
      </c>
      <c r="B56" s="8">
        <v>45.18</v>
      </c>
      <c r="C56" s="2">
        <v>44580</v>
      </c>
      <c r="D56">
        <f t="shared" si="5"/>
        <v>0.9294639758303338</v>
      </c>
      <c r="E56">
        <f t="shared" si="6"/>
        <v>44.215912879543382</v>
      </c>
      <c r="F56">
        <f t="shared" si="2"/>
        <v>128.48027773163878</v>
      </c>
      <c r="G56" s="8">
        <f t="shared" si="3"/>
        <v>0.9294639758303338</v>
      </c>
      <c r="H56" s="8">
        <f t="shared" si="4"/>
        <v>0.96408712045661815</v>
      </c>
      <c r="I56" s="3">
        <v>15</v>
      </c>
      <c r="J56" s="3">
        <v>62.721898212466421</v>
      </c>
      <c r="K56" s="3">
        <v>5.458101787533586</v>
      </c>
      <c r="L56" s="3">
        <v>1.4477626453782413</v>
      </c>
      <c r="N56" s="3">
        <v>24.166666666666668</v>
      </c>
      <c r="O56" s="3">
        <v>48.03</v>
      </c>
    </row>
    <row r="57" spans="1:15" x14ac:dyDescent="0.25">
      <c r="A57">
        <v>56</v>
      </c>
      <c r="B57" s="8">
        <v>52.4</v>
      </c>
      <c r="C57" s="2">
        <v>44581</v>
      </c>
      <c r="D57">
        <f t="shared" si="5"/>
        <v>74.766055138856743</v>
      </c>
      <c r="E57">
        <f t="shared" si="6"/>
        <v>43.753263324302239</v>
      </c>
      <c r="F57">
        <f t="shared" si="2"/>
        <v>139.18250827988021</v>
      </c>
      <c r="G57" s="8">
        <f t="shared" si="3"/>
        <v>74.766055138856743</v>
      </c>
      <c r="H57" s="8">
        <f t="shared" si="4"/>
        <v>8.6467366756977597</v>
      </c>
      <c r="I57" s="3">
        <v>16</v>
      </c>
      <c r="J57" s="3">
        <v>62.259248865425576</v>
      </c>
      <c r="K57" s="3">
        <v>-1.9392488654255757</v>
      </c>
      <c r="L57" s="3">
        <v>-0.51438616880832733</v>
      </c>
      <c r="N57" s="3">
        <v>25.833333333333332</v>
      </c>
      <c r="O57" s="3">
        <v>48.06</v>
      </c>
    </row>
    <row r="58" spans="1:15" x14ac:dyDescent="0.25">
      <c r="A58">
        <v>57</v>
      </c>
      <c r="B58" s="8">
        <v>53.58</v>
      </c>
      <c r="C58" s="2">
        <v>44582</v>
      </c>
      <c r="D58">
        <f t="shared" si="5"/>
        <v>105.87146900943515</v>
      </c>
      <c r="E58">
        <f t="shared" si="6"/>
        <v>43.290613769061096</v>
      </c>
      <c r="F58">
        <f t="shared" si="2"/>
        <v>150.31282805005125</v>
      </c>
      <c r="G58" s="8">
        <f t="shared" si="3"/>
        <v>105.87146900943506</v>
      </c>
      <c r="H58" s="8">
        <f t="shared" si="4"/>
        <v>10.289386230938902</v>
      </c>
      <c r="I58" s="3">
        <v>17</v>
      </c>
      <c r="J58" s="3">
        <v>61.796599518384731</v>
      </c>
      <c r="K58" s="3">
        <v>3.3400481615267097E-2</v>
      </c>
      <c r="L58" s="3">
        <v>8.8594847627562409E-3</v>
      </c>
      <c r="N58" s="3">
        <v>27.5</v>
      </c>
      <c r="O58" s="3">
        <v>48.34</v>
      </c>
    </row>
    <row r="59" spans="1:15" x14ac:dyDescent="0.25">
      <c r="A59">
        <v>58</v>
      </c>
      <c r="B59" s="8">
        <v>48.94</v>
      </c>
      <c r="C59" s="2">
        <v>44583</v>
      </c>
      <c r="D59">
        <f t="shared" si="5"/>
        <v>37.3569814515456</v>
      </c>
      <c r="E59">
        <f t="shared" si="6"/>
        <v>42.827964213819946</v>
      </c>
      <c r="F59">
        <f t="shared" si="2"/>
        <v>161.87123704215216</v>
      </c>
      <c r="G59" s="8">
        <f t="shared" si="3"/>
        <v>37.3569814515456</v>
      </c>
      <c r="H59" s="8">
        <f t="shared" si="4"/>
        <v>6.1120357861800514</v>
      </c>
      <c r="I59" s="3">
        <v>18</v>
      </c>
      <c r="J59" s="3">
        <v>61.333950171343886</v>
      </c>
      <c r="K59" s="3">
        <v>-0.47395017134388695</v>
      </c>
      <c r="L59" s="3">
        <v>-0.12571538248141809</v>
      </c>
      <c r="N59" s="3">
        <v>29.166666666666668</v>
      </c>
      <c r="O59" s="3">
        <v>48.52</v>
      </c>
    </row>
    <row r="60" spans="1:15" x14ac:dyDescent="0.25">
      <c r="A60">
        <v>59</v>
      </c>
      <c r="B60" s="8">
        <v>44.75</v>
      </c>
      <c r="C60" s="2">
        <v>44584</v>
      </c>
      <c r="D60">
        <f t="shared" si="5"/>
        <v>5.6867241775891282</v>
      </c>
      <c r="E60">
        <f t="shared" si="6"/>
        <v>42.365314658578804</v>
      </c>
      <c r="F60">
        <f t="shared" si="2"/>
        <v>173.85773525618254</v>
      </c>
      <c r="G60" s="8">
        <f t="shared" si="3"/>
        <v>5.6867241775891282</v>
      </c>
      <c r="H60" s="8">
        <f t="shared" si="4"/>
        <v>2.3846853414211964</v>
      </c>
      <c r="I60" s="3">
        <v>19</v>
      </c>
      <c r="J60" s="3">
        <v>60.871300824303042</v>
      </c>
      <c r="K60" s="3">
        <v>-0.88130082430303958</v>
      </c>
      <c r="L60" s="3">
        <v>-0.23376522872497676</v>
      </c>
      <c r="N60" s="3">
        <v>30.833333333333332</v>
      </c>
      <c r="O60" s="3">
        <v>48.56</v>
      </c>
    </row>
    <row r="61" spans="1:15" x14ac:dyDescent="0.25">
      <c r="A61">
        <v>60</v>
      </c>
      <c r="B61" s="8">
        <v>39.42</v>
      </c>
      <c r="C61" s="2">
        <v>44585</v>
      </c>
      <c r="D61">
        <f t="shared" si="5"/>
        <v>6.1636260153305722</v>
      </c>
      <c r="E61">
        <f t="shared" si="6"/>
        <v>41.902665103337654</v>
      </c>
      <c r="F61">
        <f t="shared" si="2"/>
        <v>186.27232269214278</v>
      </c>
      <c r="G61" s="8">
        <f t="shared" si="3"/>
        <v>6.1636260153305544</v>
      </c>
      <c r="H61" s="8">
        <f t="shared" si="4"/>
        <v>-2.4826651033376521</v>
      </c>
      <c r="I61" s="3">
        <v>20</v>
      </c>
      <c r="J61" s="3">
        <v>60.408651477262197</v>
      </c>
      <c r="K61" s="3">
        <v>0.28134852273780098</v>
      </c>
      <c r="L61" s="3">
        <v>7.4627754741122543E-2</v>
      </c>
      <c r="N61" s="3">
        <v>32.5</v>
      </c>
      <c r="O61" s="3">
        <v>48.69</v>
      </c>
    </row>
    <row r="62" spans="1:15" x14ac:dyDescent="0.25">
      <c r="A62" s="6">
        <f>AVERAGE(A2:A61)</f>
        <v>30.5</v>
      </c>
      <c r="B62" s="15"/>
      <c r="C62" s="6" t="s">
        <v>14</v>
      </c>
      <c r="D62" s="6">
        <f>SUM(D2:D61)</f>
        <v>838.5723507163608</v>
      </c>
      <c r="E62" s="6">
        <f>AVERAGE(E2:E61)</f>
        <v>55.550826982951435</v>
      </c>
      <c r="F62" s="16">
        <f>SUM(F2:F61)</f>
        <v>3851.7327743121068</v>
      </c>
      <c r="G62" s="15">
        <f>SUM(G2:G61)</f>
        <v>838.57235071636057</v>
      </c>
      <c r="H62" s="15">
        <f>AVERAGE(H2:H61)</f>
        <v>6.3503818914512067E-6</v>
      </c>
      <c r="I62" s="3">
        <v>21</v>
      </c>
      <c r="J62" s="3">
        <v>59.946002130221352</v>
      </c>
      <c r="K62" s="3">
        <v>0.63399786977864636</v>
      </c>
      <c r="L62" s="3">
        <v>0.16816806810223942</v>
      </c>
      <c r="N62" s="3">
        <v>34.166666666666671</v>
      </c>
      <c r="O62" s="3">
        <v>48.94</v>
      </c>
    </row>
    <row r="63" spans="1:15" x14ac:dyDescent="0.25">
      <c r="A63">
        <f>VARPA(A2:A61)</f>
        <v>299.91666666666669</v>
      </c>
      <c r="E63">
        <f>VARPA(E2:E61)</f>
        <v>64.195546238535698</v>
      </c>
      <c r="H63" s="8">
        <f>VARPA(H2:H61)</f>
        <v>13.97620584523235</v>
      </c>
      <c r="I63" s="3">
        <v>22</v>
      </c>
      <c r="J63" s="3">
        <v>59.483352783180507</v>
      </c>
      <c r="K63" s="3">
        <v>0.10664721681949629</v>
      </c>
      <c r="L63" s="3">
        <v>2.8288196657943094E-2</v>
      </c>
      <c r="N63" s="3">
        <v>35.833333333333336</v>
      </c>
      <c r="O63" s="3">
        <v>50.57</v>
      </c>
    </row>
    <row r="64" spans="1:15" x14ac:dyDescent="0.25">
      <c r="A64" t="s">
        <v>75</v>
      </c>
      <c r="E64" t="s">
        <v>75</v>
      </c>
      <c r="H64" t="s">
        <v>75</v>
      </c>
      <c r="I64" s="3">
        <v>23</v>
      </c>
      <c r="J64" s="3">
        <v>59.020703436139662</v>
      </c>
      <c r="K64" s="3">
        <v>2.3192965638603411</v>
      </c>
      <c r="L64" s="3">
        <v>0.61519390063050383</v>
      </c>
      <c r="N64" s="3">
        <v>37.500000000000007</v>
      </c>
      <c r="O64" s="3">
        <v>50.98</v>
      </c>
    </row>
    <row r="65" spans="1:15" x14ac:dyDescent="0.25">
      <c r="A65">
        <f>A62^2</f>
        <v>930.25</v>
      </c>
      <c r="I65" s="3">
        <v>24</v>
      </c>
      <c r="J65" s="3">
        <v>58.558054089098817</v>
      </c>
      <c r="K65" s="3">
        <v>1.9419459109011825</v>
      </c>
      <c r="L65" s="3">
        <v>0.5151015606871282</v>
      </c>
      <c r="N65" s="3">
        <v>39.166666666666671</v>
      </c>
      <c r="O65" s="3">
        <v>52.34</v>
      </c>
    </row>
    <row r="66" spans="1:15" x14ac:dyDescent="0.25">
      <c r="I66" s="3">
        <v>25</v>
      </c>
      <c r="J66" s="3">
        <v>58.095404742057973</v>
      </c>
      <c r="K66" s="3">
        <v>2.3045952579420259</v>
      </c>
      <c r="L66" s="3">
        <v>0.61129437614830606</v>
      </c>
      <c r="N66" s="3">
        <v>40.833333333333336</v>
      </c>
      <c r="O66" s="3">
        <v>52.4</v>
      </c>
    </row>
    <row r="67" spans="1:15" x14ac:dyDescent="0.25">
      <c r="I67" s="3">
        <v>26</v>
      </c>
      <c r="J67" s="3">
        <v>57.632755395017128</v>
      </c>
      <c r="K67" s="3">
        <v>1.587244604982871</v>
      </c>
      <c r="L67" s="3">
        <v>0.42101696480283946</v>
      </c>
      <c r="N67" s="3">
        <v>42.500000000000007</v>
      </c>
      <c r="O67" s="3">
        <v>53.58</v>
      </c>
    </row>
    <row r="68" spans="1:15" x14ac:dyDescent="0.25">
      <c r="I68" s="3">
        <v>27</v>
      </c>
      <c r="J68" s="3">
        <v>57.170106047976283</v>
      </c>
      <c r="K68" s="3">
        <v>-1.8301060479762796</v>
      </c>
      <c r="L68" s="3">
        <v>-0.48543601355923838</v>
      </c>
      <c r="N68" s="3">
        <v>44.166666666666671</v>
      </c>
      <c r="O68" s="3">
        <v>54.06</v>
      </c>
    </row>
    <row r="69" spans="1:15" x14ac:dyDescent="0.25">
      <c r="I69" s="3">
        <v>28</v>
      </c>
      <c r="J69" s="3">
        <v>56.707456700935438</v>
      </c>
      <c r="K69" s="3">
        <v>-1.3874567009354379</v>
      </c>
      <c r="L69" s="3">
        <v>-0.36802318129756872</v>
      </c>
      <c r="N69" s="3">
        <v>45.833333333333336</v>
      </c>
      <c r="O69" s="3">
        <v>54.51</v>
      </c>
    </row>
    <row r="70" spans="1:15" x14ac:dyDescent="0.25">
      <c r="I70" s="3">
        <v>29</v>
      </c>
      <c r="J70" s="3">
        <v>56.244807353894593</v>
      </c>
      <c r="K70" s="3">
        <v>-1.6048073538945928</v>
      </c>
      <c r="L70" s="3">
        <v>-0.42567548763995899</v>
      </c>
      <c r="N70" s="3">
        <v>47.500000000000007</v>
      </c>
      <c r="O70" s="3">
        <v>54.64</v>
      </c>
    </row>
    <row r="71" spans="1:15" x14ac:dyDescent="0.25">
      <c r="I71" s="3">
        <v>30</v>
      </c>
      <c r="J71" s="3">
        <v>55.782158006853749</v>
      </c>
      <c r="K71" s="3">
        <v>-1.7221580068537463</v>
      </c>
      <c r="L71" s="3">
        <v>-0.45680277298173361</v>
      </c>
      <c r="N71" s="3">
        <v>49.166666666666671</v>
      </c>
      <c r="O71" s="3">
        <v>55.32</v>
      </c>
    </row>
    <row r="72" spans="1:15" x14ac:dyDescent="0.25">
      <c r="I72" s="3">
        <v>31</v>
      </c>
      <c r="J72" s="3">
        <v>55.319508659812904</v>
      </c>
      <c r="K72" s="3">
        <v>0.7404913401870985</v>
      </c>
      <c r="L72" s="3">
        <v>0.19641548349236534</v>
      </c>
      <c r="N72" s="3">
        <v>50.833333333333336</v>
      </c>
      <c r="O72" s="3">
        <v>55.34</v>
      </c>
    </row>
    <row r="73" spans="1:15" x14ac:dyDescent="0.25">
      <c r="I73" s="3">
        <v>32</v>
      </c>
      <c r="J73" s="3">
        <v>54.856859312772059</v>
      </c>
      <c r="K73" s="3">
        <v>3.2731406872279436</v>
      </c>
      <c r="L73" s="3">
        <v>0.86820125466689513</v>
      </c>
      <c r="N73" s="3">
        <v>52.500000000000007</v>
      </c>
      <c r="O73" s="3">
        <v>56.06</v>
      </c>
    </row>
    <row r="74" spans="1:15" x14ac:dyDescent="0.25">
      <c r="I74" s="3">
        <v>33</v>
      </c>
      <c r="J74" s="3">
        <v>54.394209965731214</v>
      </c>
      <c r="K74" s="3">
        <v>4.5857900342687827</v>
      </c>
      <c r="L74" s="3">
        <v>1.216381769633917</v>
      </c>
      <c r="N74" s="3">
        <v>54.166666666666671</v>
      </c>
      <c r="O74" s="3">
        <v>58.13</v>
      </c>
    </row>
    <row r="75" spans="1:15" x14ac:dyDescent="0.25">
      <c r="I75" s="3">
        <v>34</v>
      </c>
      <c r="J75" s="3">
        <v>53.931560618690369</v>
      </c>
      <c r="K75" s="3">
        <v>0.57843938130962869</v>
      </c>
      <c r="L75" s="3">
        <v>0.15343116736820805</v>
      </c>
      <c r="N75" s="3">
        <v>55.833333333333336</v>
      </c>
      <c r="O75" s="3">
        <v>58.98</v>
      </c>
    </row>
    <row r="76" spans="1:15" x14ac:dyDescent="0.25">
      <c r="I76" s="3">
        <v>35</v>
      </c>
      <c r="J76" s="3">
        <v>53.468911271649525</v>
      </c>
      <c r="K76" s="3">
        <v>-1.1289112716495211</v>
      </c>
      <c r="L76" s="3">
        <v>-0.29944395188334838</v>
      </c>
      <c r="N76" s="3">
        <v>57.500000000000007</v>
      </c>
      <c r="O76" s="3">
        <v>59.22</v>
      </c>
    </row>
    <row r="77" spans="1:15" x14ac:dyDescent="0.25">
      <c r="I77" s="3">
        <v>36</v>
      </c>
      <c r="J77" s="3">
        <v>53.00626192460868</v>
      </c>
      <c r="K77" s="3">
        <v>-4.316261924608682</v>
      </c>
      <c r="L77" s="3">
        <v>-1.1448893819440138</v>
      </c>
      <c r="N77" s="3">
        <v>59.166666666666671</v>
      </c>
      <c r="O77" s="3">
        <v>59.59</v>
      </c>
    </row>
    <row r="78" spans="1:15" x14ac:dyDescent="0.25">
      <c r="I78" s="3">
        <v>37</v>
      </c>
      <c r="J78" s="3">
        <v>52.543612577567835</v>
      </c>
      <c r="K78" s="3">
        <v>-4.2036125775678315</v>
      </c>
      <c r="L78" s="3">
        <v>-1.1150091189843723</v>
      </c>
      <c r="N78" s="3">
        <v>60.833333333333336</v>
      </c>
      <c r="O78" s="3">
        <v>59.99</v>
      </c>
    </row>
    <row r="79" spans="1:15" x14ac:dyDescent="0.25">
      <c r="I79" s="3">
        <v>38</v>
      </c>
      <c r="J79" s="3">
        <v>52.08096323052699</v>
      </c>
      <c r="K79" s="3">
        <v>-4.2809632305269929</v>
      </c>
      <c r="L79" s="3">
        <v>-1.1355263959259028</v>
      </c>
      <c r="N79" s="3">
        <v>62.500000000000007</v>
      </c>
      <c r="O79" s="3">
        <v>60.32</v>
      </c>
    </row>
    <row r="80" spans="1:15" x14ac:dyDescent="0.25">
      <c r="I80" s="3">
        <v>39</v>
      </c>
      <c r="J80" s="3">
        <v>51.618313883486145</v>
      </c>
      <c r="K80" s="3">
        <v>-7.1483138834861464</v>
      </c>
      <c r="L80" s="3">
        <v>-1.8960917587845976</v>
      </c>
      <c r="N80" s="3">
        <v>64.166666666666671</v>
      </c>
      <c r="O80" s="3">
        <v>60.4</v>
      </c>
    </row>
    <row r="81" spans="9:15" x14ac:dyDescent="0.25">
      <c r="I81" s="3">
        <v>40</v>
      </c>
      <c r="J81" s="3">
        <v>51.1556645364453</v>
      </c>
      <c r="K81" s="3">
        <v>-8.6556645364453004</v>
      </c>
      <c r="L81" s="3">
        <v>-2.2959168360349245</v>
      </c>
      <c r="N81" s="3">
        <v>65.833333333333329</v>
      </c>
      <c r="O81" s="3">
        <v>60.5</v>
      </c>
    </row>
    <row r="82" spans="9:15" x14ac:dyDescent="0.25">
      <c r="I82" s="3">
        <v>41</v>
      </c>
      <c r="J82" s="3">
        <v>50.693015189404456</v>
      </c>
      <c r="K82" s="3">
        <v>-7.5730151894044582</v>
      </c>
      <c r="L82" s="3">
        <v>-2.0087438693693169</v>
      </c>
      <c r="N82" s="3">
        <v>67.5</v>
      </c>
      <c r="O82" s="3">
        <v>60.58</v>
      </c>
    </row>
    <row r="83" spans="9:15" x14ac:dyDescent="0.25">
      <c r="I83" s="3">
        <v>42</v>
      </c>
      <c r="J83" s="3">
        <v>50.230365842363611</v>
      </c>
      <c r="K83" s="3">
        <v>-8.1103658423636134</v>
      </c>
      <c r="L83" s="3">
        <v>-2.151276242913676</v>
      </c>
      <c r="N83" s="3">
        <v>69.166666666666671</v>
      </c>
      <c r="O83" s="3">
        <v>60.69</v>
      </c>
    </row>
    <row r="84" spans="9:15" x14ac:dyDescent="0.25">
      <c r="I84" s="3">
        <v>43</v>
      </c>
      <c r="J84" s="3">
        <v>49.767716495322766</v>
      </c>
      <c r="K84" s="3">
        <v>-6.7177164953227688</v>
      </c>
      <c r="L84" s="3">
        <v>-1.7818757111461607</v>
      </c>
      <c r="N84" s="3">
        <v>70.833333333333329</v>
      </c>
      <c r="O84" s="3">
        <v>60.86</v>
      </c>
    </row>
    <row r="85" spans="9:15" x14ac:dyDescent="0.25">
      <c r="I85" s="3">
        <v>44</v>
      </c>
      <c r="J85" s="3">
        <v>49.305067148281921</v>
      </c>
      <c r="K85" s="3">
        <v>-4.8950671482819246</v>
      </c>
      <c r="L85" s="3">
        <v>-1.2984175890759997</v>
      </c>
      <c r="N85" s="3">
        <v>72.5</v>
      </c>
      <c r="O85" s="3">
        <v>61.13</v>
      </c>
    </row>
    <row r="86" spans="9:15" x14ac:dyDescent="0.25">
      <c r="I86" s="3">
        <v>45</v>
      </c>
      <c r="J86" s="3">
        <v>48.842417801241076</v>
      </c>
      <c r="K86" s="3">
        <v>-0.78241780124107407</v>
      </c>
      <c r="L86" s="3">
        <v>-0.20753648609174716</v>
      </c>
      <c r="N86" s="3">
        <v>74.166666666666671</v>
      </c>
      <c r="O86" s="3">
        <v>61.34</v>
      </c>
    </row>
    <row r="87" spans="9:15" x14ac:dyDescent="0.25">
      <c r="I87" s="3">
        <v>46</v>
      </c>
      <c r="J87" s="3">
        <v>48.379768454200232</v>
      </c>
      <c r="K87" s="3">
        <v>0.1402315457997716</v>
      </c>
      <c r="L87" s="3">
        <v>3.7196446972876843E-2</v>
      </c>
      <c r="N87" s="3">
        <v>75.833333333333329</v>
      </c>
      <c r="O87" s="3">
        <v>61.7</v>
      </c>
    </row>
    <row r="88" spans="9:15" x14ac:dyDescent="0.25">
      <c r="I88" s="3">
        <v>47</v>
      </c>
      <c r="J88" s="3">
        <v>47.917119107159387</v>
      </c>
      <c r="K88" s="3">
        <v>0.11288089284061442</v>
      </c>
      <c r="L88" s="3">
        <v>2.9941680531654996E-2</v>
      </c>
      <c r="N88" s="3">
        <v>77.5</v>
      </c>
      <c r="O88" s="3">
        <v>61.83</v>
      </c>
    </row>
    <row r="89" spans="9:15" x14ac:dyDescent="0.25">
      <c r="I89" s="3">
        <v>48</v>
      </c>
      <c r="J89" s="3">
        <v>47.454469760118542</v>
      </c>
      <c r="K89" s="3">
        <v>-1.6144697601185385</v>
      </c>
      <c r="L89" s="3">
        <v>-0.42823844292002533</v>
      </c>
      <c r="N89" s="3">
        <v>79.166666666666671</v>
      </c>
      <c r="O89" s="3">
        <v>62.01</v>
      </c>
    </row>
    <row r="90" spans="9:15" x14ac:dyDescent="0.25">
      <c r="I90" s="3">
        <v>49</v>
      </c>
      <c r="J90" s="3">
        <v>46.991820413077697</v>
      </c>
      <c r="K90" s="3">
        <v>-0.83182041307770049</v>
      </c>
      <c r="L90" s="3">
        <v>-0.22064053925626476</v>
      </c>
      <c r="N90" s="3">
        <v>80.833333333333329</v>
      </c>
      <c r="O90" s="3">
        <v>62.55</v>
      </c>
    </row>
    <row r="91" spans="9:15" x14ac:dyDescent="0.25">
      <c r="I91" s="3">
        <v>50</v>
      </c>
      <c r="J91" s="3">
        <v>46.529171066036852</v>
      </c>
      <c r="K91" s="3">
        <v>-0.53917106603685028</v>
      </c>
      <c r="L91" s="3">
        <v>-0.14301523849551578</v>
      </c>
      <c r="N91" s="3">
        <v>82.5</v>
      </c>
      <c r="O91" s="3">
        <v>63.35</v>
      </c>
    </row>
    <row r="92" spans="9:15" x14ac:dyDescent="0.25">
      <c r="I92" s="3">
        <v>51</v>
      </c>
      <c r="J92" s="3">
        <v>46.066521718996007</v>
      </c>
      <c r="K92" s="3">
        <v>2.4934782810039948</v>
      </c>
      <c r="L92" s="3">
        <v>0.66139563768209031</v>
      </c>
      <c r="N92" s="3">
        <v>84.166666666666671</v>
      </c>
      <c r="O92" s="3">
        <v>65.650000000000006</v>
      </c>
    </row>
    <row r="93" spans="9:15" x14ac:dyDescent="0.25">
      <c r="I93" s="3">
        <v>52</v>
      </c>
      <c r="J93" s="3">
        <v>45.603872371955163</v>
      </c>
      <c r="K93" s="3">
        <v>4.9661276280448376</v>
      </c>
      <c r="L93" s="3">
        <v>1.3172663962562503</v>
      </c>
      <c r="N93" s="3">
        <v>85.833333333333329</v>
      </c>
      <c r="O93" s="3">
        <v>67.010000000000005</v>
      </c>
    </row>
    <row r="94" spans="9:15" x14ac:dyDescent="0.25">
      <c r="I94" s="3">
        <v>53</v>
      </c>
      <c r="J94" s="3">
        <v>45.141223024914318</v>
      </c>
      <c r="K94" s="3">
        <v>5.8387769750856791</v>
      </c>
      <c r="L94" s="3">
        <v>1.5487368188205655</v>
      </c>
      <c r="N94" s="3">
        <v>87.5</v>
      </c>
      <c r="O94" s="3">
        <v>67.040000000000006</v>
      </c>
    </row>
    <row r="95" spans="9:15" x14ac:dyDescent="0.25">
      <c r="I95" s="3">
        <v>54</v>
      </c>
      <c r="J95" s="3">
        <v>44.678573677873473</v>
      </c>
      <c r="K95" s="3">
        <v>-0.26857367787347641</v>
      </c>
      <c r="L95" s="3">
        <v>-7.1239224458064437E-2</v>
      </c>
      <c r="N95" s="3">
        <v>89.166666666666671</v>
      </c>
      <c r="O95" s="3">
        <v>68.180000000000007</v>
      </c>
    </row>
    <row r="96" spans="9:15" x14ac:dyDescent="0.25">
      <c r="I96" s="3">
        <v>55</v>
      </c>
      <c r="J96" s="3">
        <v>44.215924330832628</v>
      </c>
      <c r="K96" s="3">
        <v>0.96407566916737153</v>
      </c>
      <c r="L96" s="3">
        <v>0.25572127370846753</v>
      </c>
      <c r="N96" s="3">
        <v>90.833333333333329</v>
      </c>
      <c r="O96" s="3">
        <v>68.89</v>
      </c>
    </row>
    <row r="97" spans="9:15" x14ac:dyDescent="0.25">
      <c r="I97" s="3">
        <v>56</v>
      </c>
      <c r="J97" s="3">
        <v>43.753274983791783</v>
      </c>
      <c r="K97" s="3">
        <v>8.6467250162082152</v>
      </c>
      <c r="L97" s="3">
        <v>2.2935456264146832</v>
      </c>
      <c r="N97" s="3">
        <v>92.5</v>
      </c>
      <c r="O97" s="3">
        <v>69.400000000000006</v>
      </c>
    </row>
    <row r="98" spans="9:15" x14ac:dyDescent="0.25">
      <c r="I98" s="3">
        <v>57</v>
      </c>
      <c r="J98" s="3">
        <v>43.290625636750939</v>
      </c>
      <c r="K98" s="3">
        <v>10.28937436324906</v>
      </c>
      <c r="L98" s="3">
        <v>2.7292587106837369</v>
      </c>
      <c r="N98" s="3">
        <v>94.166666666666671</v>
      </c>
      <c r="O98" s="3">
        <v>70.44</v>
      </c>
    </row>
    <row r="99" spans="9:15" x14ac:dyDescent="0.25">
      <c r="I99" s="3">
        <v>58</v>
      </c>
      <c r="J99" s="3">
        <v>42.827976289710094</v>
      </c>
      <c r="K99" s="3">
        <v>6.112023710289904</v>
      </c>
      <c r="L99" s="3">
        <v>1.6212155727169817</v>
      </c>
      <c r="N99" s="3">
        <v>95.833333333333329</v>
      </c>
      <c r="O99" s="3">
        <v>71.17</v>
      </c>
    </row>
    <row r="100" spans="9:15" x14ac:dyDescent="0.25">
      <c r="I100" s="3">
        <v>59</v>
      </c>
      <c r="J100" s="3">
        <v>42.365326942669249</v>
      </c>
      <c r="K100" s="3">
        <v>2.3846730573307511</v>
      </c>
      <c r="L100" s="3">
        <v>0.63253502925299598</v>
      </c>
      <c r="N100" s="3">
        <v>97.5</v>
      </c>
      <c r="O100" s="3">
        <v>71.94</v>
      </c>
    </row>
    <row r="101" spans="9:15" ht="15.75" thickBot="1" x14ac:dyDescent="0.3">
      <c r="I101" s="12">
        <v>60</v>
      </c>
      <c r="J101" s="12">
        <v>41.902677595628404</v>
      </c>
      <c r="K101" s="12">
        <v>-2.4826775956284024</v>
      </c>
      <c r="L101" s="12">
        <v>-0.65853075361800406</v>
      </c>
      <c r="N101" s="12">
        <v>99.166666666666671</v>
      </c>
      <c r="O101" s="12">
        <v>72</v>
      </c>
    </row>
  </sheetData>
  <sortState xmlns:xlrd2="http://schemas.microsoft.com/office/spreadsheetml/2017/richdata2" ref="O42:O101">
    <sortCondition ref="O4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2034-B8F9-4AA5-BB35-16F0A58B4FD4}">
  <dimension ref="A1:Y176"/>
  <sheetViews>
    <sheetView tabSelected="1" topLeftCell="L80" workbookViewId="0">
      <selection activeCell="U95" sqref="U95"/>
    </sheetView>
  </sheetViews>
  <sheetFormatPr defaultRowHeight="15" x14ac:dyDescent="0.25"/>
  <cols>
    <col min="1" max="1" width="26.28515625" bestFit="1" customWidth="1"/>
    <col min="2" max="2" width="16.85546875" bestFit="1" customWidth="1"/>
    <col min="3" max="3" width="23.28515625" style="8" bestFit="1" customWidth="1"/>
    <col min="4" max="4" width="15.5703125" bestFit="1" customWidth="1"/>
    <col min="5" max="5" width="12" bestFit="1" customWidth="1"/>
    <col min="6" max="6" width="14.7109375" bestFit="1" customWidth="1"/>
    <col min="7" max="7" width="24.7109375" bestFit="1" customWidth="1"/>
    <col min="8" max="8" width="14.7109375" bestFit="1" customWidth="1"/>
    <col min="9" max="9" width="14.85546875" bestFit="1" customWidth="1"/>
    <col min="10" max="10" width="26.28515625" bestFit="1" customWidth="1"/>
    <col min="11" max="11" width="70.140625" bestFit="1" customWidth="1"/>
    <col min="12" max="12" width="23.28515625" bestFit="1" customWidth="1"/>
    <col min="13" max="13" width="15.5703125" bestFit="1" customWidth="1"/>
    <col min="14" max="14" width="12.7109375" bestFit="1" customWidth="1"/>
    <col min="15" max="15" width="14.7109375" bestFit="1" customWidth="1"/>
    <col min="16" max="16" width="41.42578125" bestFit="1" customWidth="1"/>
    <col min="17" max="17" width="14.7109375" bestFit="1" customWidth="1"/>
    <col min="18" max="18" width="14.85546875" bestFit="1" customWidth="1"/>
    <col min="19" max="22" width="12" bestFit="1" customWidth="1"/>
    <col min="23" max="25" width="12.42578125" bestFit="1" customWidth="1"/>
  </cols>
  <sheetData>
    <row r="1" spans="1:18" ht="15.75" thickBot="1" x14ac:dyDescent="0.3">
      <c r="A1" s="34" t="s">
        <v>0</v>
      </c>
      <c r="B1" s="35" t="s">
        <v>55</v>
      </c>
      <c r="C1" s="36" t="s">
        <v>94</v>
      </c>
      <c r="D1" s="37" t="s">
        <v>95</v>
      </c>
      <c r="E1" s="38"/>
      <c r="G1" s="35" t="s">
        <v>55</v>
      </c>
      <c r="H1" s="35" t="s">
        <v>55</v>
      </c>
      <c r="J1" t="s">
        <v>28</v>
      </c>
    </row>
    <row r="2" spans="1:18" ht="15.75" thickBot="1" x14ac:dyDescent="0.3">
      <c r="A2" s="32">
        <v>1</v>
      </c>
      <c r="B2" s="33">
        <v>1.2410111374347679</v>
      </c>
      <c r="C2" s="33">
        <f>(B3-B2)^2</f>
        <v>4.0911112233172018</v>
      </c>
      <c r="D2" s="33">
        <f>(B2^2)*A2</f>
        <v>1.5401086432371363</v>
      </c>
      <c r="G2" s="19">
        <v>3.2636606926759129</v>
      </c>
      <c r="H2" s="33">
        <v>1.2410111374347679</v>
      </c>
    </row>
    <row r="3" spans="1:18" x14ac:dyDescent="0.25">
      <c r="A3" s="17">
        <v>2</v>
      </c>
      <c r="B3" s="19">
        <v>3.2636606926759129</v>
      </c>
      <c r="C3" s="19">
        <f t="shared" ref="C3:C60" si="0">(B4-B3)^2</f>
        <v>0.16212666433589965</v>
      </c>
      <c r="D3" s="33">
        <f t="shared" ref="D3:D61" si="1">(B3^2)*A3</f>
        <v>21.30296223383564</v>
      </c>
      <c r="G3" s="19">
        <v>3.6663102479170675</v>
      </c>
      <c r="H3" s="19">
        <v>3.2636606926759129</v>
      </c>
      <c r="J3" s="4" t="s">
        <v>29</v>
      </c>
      <c r="K3" s="4"/>
    </row>
    <row r="4" spans="1:18" x14ac:dyDescent="0.25">
      <c r="A4" s="17">
        <v>3</v>
      </c>
      <c r="B4" s="19">
        <v>3.6663102479170675</v>
      </c>
      <c r="C4" s="19">
        <f t="shared" si="0"/>
        <v>9.4464295893464945E-2</v>
      </c>
      <c r="D4" s="33">
        <f t="shared" si="1"/>
        <v>40.325492501945121</v>
      </c>
      <c r="G4" s="19">
        <v>3.3589598031582142</v>
      </c>
      <c r="H4" s="19">
        <v>3.6663102479170675</v>
      </c>
      <c r="J4" s="3" t="s">
        <v>30</v>
      </c>
      <c r="K4" s="3">
        <v>0.76803190126441867</v>
      </c>
    </row>
    <row r="5" spans="1:18" x14ac:dyDescent="0.25">
      <c r="A5" s="17">
        <v>4</v>
      </c>
      <c r="B5" s="19">
        <v>3.3589598031582142</v>
      </c>
      <c r="C5" s="19">
        <f t="shared" si="0"/>
        <v>1.7091651854111716</v>
      </c>
      <c r="D5" s="33">
        <f t="shared" si="1"/>
        <v>45.130443836930674</v>
      </c>
      <c r="G5" s="19">
        <v>2.0516093583993609</v>
      </c>
      <c r="H5" s="19">
        <v>3.3589598031582142</v>
      </c>
      <c r="J5" s="3" t="s">
        <v>31</v>
      </c>
      <c r="K5" s="3">
        <v>0.58987300135983767</v>
      </c>
    </row>
    <row r="6" spans="1:18" x14ac:dyDescent="0.25">
      <c r="A6" s="17">
        <v>5</v>
      </c>
      <c r="B6" s="19">
        <v>2.0516093583993609</v>
      </c>
      <c r="C6" s="19">
        <f t="shared" si="0"/>
        <v>2.2420646188620807E-3</v>
      </c>
      <c r="D6" s="33">
        <f t="shared" si="1"/>
        <v>21.045504797359186</v>
      </c>
      <c r="G6" s="19">
        <v>2.0042589136404985</v>
      </c>
      <c r="H6" s="19">
        <v>2.0516093583993609</v>
      </c>
      <c r="J6" s="3" t="s">
        <v>32</v>
      </c>
      <c r="K6" s="3">
        <v>0.5826777908573787</v>
      </c>
    </row>
    <row r="7" spans="1:18" x14ac:dyDescent="0.25">
      <c r="A7" s="17">
        <v>6</v>
      </c>
      <c r="B7" s="19">
        <v>2.0042589136404985</v>
      </c>
      <c r="C7" s="19">
        <f t="shared" si="0"/>
        <v>2.0088822832581177</v>
      </c>
      <c r="D7" s="33">
        <f t="shared" si="1"/>
        <v>24.102322757444348</v>
      </c>
      <c r="G7" s="19">
        <v>0.58690846888164572</v>
      </c>
      <c r="H7" s="19">
        <v>2.0042589136404985</v>
      </c>
      <c r="J7" s="3" t="s">
        <v>4</v>
      </c>
      <c r="K7" s="3">
        <v>2.4540650916258291</v>
      </c>
    </row>
    <row r="8" spans="1:18" ht="15.75" thickBot="1" x14ac:dyDescent="0.3">
      <c r="A8" s="17">
        <v>7</v>
      </c>
      <c r="B8" s="19">
        <v>0.58690846888164572</v>
      </c>
      <c r="C8" s="19">
        <f t="shared" si="0"/>
        <v>0.24270358427929684</v>
      </c>
      <c r="D8" s="33">
        <f t="shared" si="1"/>
        <v>2.411230855914984</v>
      </c>
      <c r="G8" s="19">
        <v>1.0795580241227896</v>
      </c>
      <c r="H8" s="19">
        <v>0.58690846888164572</v>
      </c>
      <c r="J8" s="12" t="s">
        <v>33</v>
      </c>
      <c r="K8" s="12">
        <v>59</v>
      </c>
    </row>
    <row r="9" spans="1:18" x14ac:dyDescent="0.25">
      <c r="A9" s="17">
        <v>8</v>
      </c>
      <c r="B9" s="19">
        <v>1.0795580241227896</v>
      </c>
      <c r="C9" s="19">
        <f t="shared" si="0"/>
        <v>0.85997884739442509</v>
      </c>
      <c r="D9" s="33">
        <f t="shared" si="1"/>
        <v>9.3235642195832114</v>
      </c>
      <c r="G9" s="19">
        <v>0.15220757936394591</v>
      </c>
      <c r="H9" s="19">
        <v>1.0795580241227896</v>
      </c>
    </row>
    <row r="10" spans="1:18" ht="15.75" thickBot="1" x14ac:dyDescent="0.3">
      <c r="A10" s="17">
        <v>9</v>
      </c>
      <c r="B10" s="19">
        <v>0.15220757936394591</v>
      </c>
      <c r="C10" s="19">
        <f t="shared" si="0"/>
        <v>3.3758566568555866</v>
      </c>
      <c r="D10" s="33">
        <f t="shared" si="1"/>
        <v>0.20850432494248705</v>
      </c>
      <c r="G10" s="19">
        <v>-1.6851428653949156</v>
      </c>
      <c r="H10" s="19">
        <v>0.15220757936394591</v>
      </c>
      <c r="J10" s="6" t="s">
        <v>34</v>
      </c>
      <c r="K10" s="6"/>
      <c r="L10" s="6"/>
      <c r="M10" s="6"/>
      <c r="N10" s="6"/>
      <c r="O10" s="6"/>
    </row>
    <row r="11" spans="1:18" x14ac:dyDescent="0.25">
      <c r="A11" s="17">
        <v>10</v>
      </c>
      <c r="B11" s="19">
        <v>-1.6851428653949156</v>
      </c>
      <c r="C11" s="19">
        <f t="shared" si="0"/>
        <v>1.4098010786690529</v>
      </c>
      <c r="D11" s="33">
        <f t="shared" si="1"/>
        <v>28.397064767913868</v>
      </c>
      <c r="G11" s="19">
        <v>-2.8724933101537715</v>
      </c>
      <c r="H11" s="19">
        <v>-1.6851428653949156</v>
      </c>
      <c r="J11" s="14"/>
      <c r="K11" s="14" t="s">
        <v>39</v>
      </c>
      <c r="L11" s="14" t="s">
        <v>40</v>
      </c>
      <c r="M11" s="14" t="s">
        <v>41</v>
      </c>
      <c r="N11" s="14" t="s">
        <v>42</v>
      </c>
      <c r="O11" s="14" t="s">
        <v>43</v>
      </c>
    </row>
    <row r="12" spans="1:18" ht="53.25" customHeight="1" x14ac:dyDescent="0.25">
      <c r="A12" s="17">
        <v>11</v>
      </c>
      <c r="B12" s="19">
        <v>-2.8724933101537715</v>
      </c>
      <c r="C12" s="19">
        <f t="shared" si="0"/>
        <v>0.59698733521432812</v>
      </c>
      <c r="D12" s="33">
        <f t="shared" si="1"/>
        <v>90.763395985659884</v>
      </c>
      <c r="G12" s="19">
        <v>-2.0998437549126336</v>
      </c>
      <c r="H12" s="19">
        <v>-2.8724933101537715</v>
      </c>
      <c r="J12" s="40" t="s">
        <v>35</v>
      </c>
      <c r="K12" s="40">
        <v>1</v>
      </c>
      <c r="L12" s="40">
        <v>493.72733254889539</v>
      </c>
      <c r="M12" s="40">
        <v>493.72733254889539</v>
      </c>
      <c r="N12" s="40">
        <v>81.981340387226567</v>
      </c>
      <c r="O12" s="40">
        <v>1.2586691335358999E-12</v>
      </c>
      <c r="P12" s="42" t="s">
        <v>100</v>
      </c>
    </row>
    <row r="13" spans="1:18" x14ac:dyDescent="0.25">
      <c r="A13" s="17">
        <v>12</v>
      </c>
      <c r="B13" s="19">
        <v>-2.0998437549126336</v>
      </c>
      <c r="C13" s="19">
        <f t="shared" si="0"/>
        <v>0.17418139374040625</v>
      </c>
      <c r="D13" s="33">
        <f t="shared" si="1"/>
        <v>52.912125540547059</v>
      </c>
      <c r="G13" s="19">
        <v>-2.5171941996714793</v>
      </c>
      <c r="H13" s="19">
        <v>-2.0998437549126336</v>
      </c>
      <c r="J13" s="40" t="s">
        <v>36</v>
      </c>
      <c r="K13" s="40">
        <v>57</v>
      </c>
      <c r="L13" s="40">
        <v>343.27882201437984</v>
      </c>
      <c r="M13" s="40">
        <v>6.022435473936488</v>
      </c>
      <c r="N13" s="40"/>
      <c r="O13" s="40"/>
    </row>
    <row r="14" spans="1:18" ht="15.75" thickBot="1" x14ac:dyDescent="0.3">
      <c r="A14" s="17">
        <v>13</v>
      </c>
      <c r="B14" s="19">
        <v>-2.5171941996714793</v>
      </c>
      <c r="C14" s="19">
        <f t="shared" si="0"/>
        <v>3.5443693478496523</v>
      </c>
      <c r="D14" s="33">
        <f t="shared" si="1"/>
        <v>82.371466305176611</v>
      </c>
      <c r="G14" s="19">
        <v>-0.63454464443034198</v>
      </c>
      <c r="H14" s="19">
        <v>-2.5171941996714793</v>
      </c>
      <c r="J14" s="41" t="s">
        <v>37</v>
      </c>
      <c r="K14" s="41">
        <v>58</v>
      </c>
      <c r="L14" s="41">
        <v>837.00615456327523</v>
      </c>
      <c r="M14" s="41"/>
      <c r="N14" s="41"/>
      <c r="O14" s="41"/>
    </row>
    <row r="15" spans="1:18" ht="15.75" thickBot="1" x14ac:dyDescent="0.3">
      <c r="A15" s="17">
        <v>14</v>
      </c>
      <c r="B15" s="19">
        <v>-0.63454464443034198</v>
      </c>
      <c r="C15" s="19">
        <f t="shared" si="0"/>
        <v>37.12037860298021</v>
      </c>
      <c r="D15" s="33">
        <f t="shared" si="1"/>
        <v>5.6370566808532079</v>
      </c>
      <c r="G15" s="19">
        <v>5.4581049108108104</v>
      </c>
      <c r="H15" s="19">
        <v>-0.63454464443034198</v>
      </c>
    </row>
    <row r="16" spans="1:18" x14ac:dyDescent="0.25">
      <c r="A16" s="17">
        <v>15</v>
      </c>
      <c r="B16" s="19">
        <v>5.4581049108108104</v>
      </c>
      <c r="C16" s="19">
        <f t="shared" si="0"/>
        <v>54.720793602574055</v>
      </c>
      <c r="D16" s="33">
        <f t="shared" si="1"/>
        <v>446.86363826125626</v>
      </c>
      <c r="G16" s="19">
        <v>-1.9392455339480463</v>
      </c>
      <c r="H16" s="19">
        <v>5.4581049108108104</v>
      </c>
      <c r="J16" s="13"/>
      <c r="K16" s="13" t="s">
        <v>44</v>
      </c>
      <c r="L16" s="13" t="s">
        <v>4</v>
      </c>
      <c r="M16" s="13" t="s">
        <v>45</v>
      </c>
      <c r="N16" s="13" t="s">
        <v>46</v>
      </c>
      <c r="O16" s="13" t="s">
        <v>47</v>
      </c>
      <c r="P16" s="13" t="s">
        <v>48</v>
      </c>
      <c r="Q16" s="13" t="s">
        <v>49</v>
      </c>
      <c r="R16" s="13" t="s">
        <v>50</v>
      </c>
    </row>
    <row r="17" spans="1:18" x14ac:dyDescent="0.25">
      <c r="A17" s="17">
        <v>16</v>
      </c>
      <c r="B17" s="19">
        <v>-1.9392455339480463</v>
      </c>
      <c r="C17" s="19">
        <f t="shared" si="0"/>
        <v>3.8913462677930704</v>
      </c>
      <c r="D17" s="33">
        <f t="shared" si="1"/>
        <v>60.170771854999096</v>
      </c>
      <c r="G17" s="19">
        <v>3.3404021293094388E-2</v>
      </c>
      <c r="H17" s="19">
        <v>-1.9392455339480463</v>
      </c>
      <c r="J17" s="3" t="s">
        <v>38</v>
      </c>
      <c r="K17" s="3">
        <v>-5.3441829348461353E-2</v>
      </c>
      <c r="L17" s="3">
        <v>0.31951211810524394</v>
      </c>
      <c r="M17" s="3">
        <v>-0.16726072759111496</v>
      </c>
      <c r="N17" s="3">
        <v>0.86775689377979648</v>
      </c>
      <c r="O17" s="3">
        <v>-0.69325380967912087</v>
      </c>
      <c r="P17" s="3">
        <v>0.58637015098219825</v>
      </c>
      <c r="Q17" s="3">
        <v>-0.69325380967912087</v>
      </c>
      <c r="R17" s="3">
        <v>0.58637015098219825</v>
      </c>
    </row>
    <row r="18" spans="1:18" ht="15.75" thickBot="1" x14ac:dyDescent="0.3">
      <c r="A18" s="17">
        <v>17</v>
      </c>
      <c r="B18" s="19">
        <v>3.3404021293094388E-2</v>
      </c>
      <c r="C18" s="19">
        <f t="shared" si="0"/>
        <v>0.25740447379700915</v>
      </c>
      <c r="D18" s="33">
        <f t="shared" si="1"/>
        <v>1.8969086855341558E-2</v>
      </c>
      <c r="G18" s="19">
        <v>-0.47394642346576177</v>
      </c>
      <c r="H18" s="19">
        <v>3.3404021293094388E-2</v>
      </c>
      <c r="J18" s="12" t="s">
        <v>51</v>
      </c>
      <c r="K18" s="12">
        <v>0.77019826447014283</v>
      </c>
      <c r="L18" s="12">
        <v>8.5063848681644336E-2</v>
      </c>
      <c r="M18" s="12">
        <v>9.0543547747604034</v>
      </c>
      <c r="N18" s="12">
        <v>1.2586691335359179E-12</v>
      </c>
      <c r="O18" s="12">
        <v>0.59986084565079323</v>
      </c>
      <c r="P18" s="12">
        <v>0.94053568328949244</v>
      </c>
      <c r="Q18" s="12">
        <v>0.59986084565079323</v>
      </c>
      <c r="R18" s="12">
        <v>0.94053568328949244</v>
      </c>
    </row>
    <row r="19" spans="1:18" ht="135.75" customHeight="1" x14ac:dyDescent="0.25">
      <c r="A19" s="17">
        <v>18</v>
      </c>
      <c r="B19" s="19">
        <v>-0.47394642346576177</v>
      </c>
      <c r="C19" s="19">
        <f t="shared" si="0"/>
        <v>0.16593438484523099</v>
      </c>
      <c r="D19" s="33">
        <f t="shared" si="1"/>
        <v>4.0432538216877694</v>
      </c>
      <c r="G19" s="19">
        <v>-0.8812968682246094</v>
      </c>
      <c r="H19" s="19">
        <v>-0.47394642346576177</v>
      </c>
      <c r="J19" s="43"/>
      <c r="P19" s="43" t="s">
        <v>101</v>
      </c>
    </row>
    <row r="20" spans="1:18" x14ac:dyDescent="0.25">
      <c r="A20" s="17">
        <v>19</v>
      </c>
      <c r="B20" s="19">
        <v>-0.8812968682246094</v>
      </c>
      <c r="C20" s="19">
        <f t="shared" si="0"/>
        <v>1.351753988302417</v>
      </c>
      <c r="D20" s="33">
        <f t="shared" si="1"/>
        <v>14.756999228907587</v>
      </c>
      <c r="G20" s="19">
        <v>0.28135268701652905</v>
      </c>
      <c r="H20" s="19">
        <v>-0.8812968682246094</v>
      </c>
    </row>
    <row r="21" spans="1:18" x14ac:dyDescent="0.25">
      <c r="A21" s="17">
        <v>20</v>
      </c>
      <c r="B21" s="19">
        <v>0.28135268701652905</v>
      </c>
      <c r="C21" s="19">
        <f t="shared" si="0"/>
        <v>0.12436170881178117</v>
      </c>
      <c r="D21" s="33">
        <f t="shared" si="1"/>
        <v>1.5831866898284193</v>
      </c>
      <c r="G21" s="19">
        <v>0.63400224225767943</v>
      </c>
      <c r="H21" s="19">
        <v>0.28135268701652905</v>
      </c>
    </row>
    <row r="22" spans="1:18" x14ac:dyDescent="0.25">
      <c r="A22" s="17">
        <v>21</v>
      </c>
      <c r="B22" s="19">
        <v>0.63400224225767943</v>
      </c>
      <c r="C22" s="19">
        <f t="shared" si="0"/>
        <v>0.27809849158735922</v>
      </c>
      <c r="D22" s="33">
        <f t="shared" si="1"/>
        <v>8.4411357069430704</v>
      </c>
      <c r="G22" s="19">
        <v>0.10665179749882725</v>
      </c>
      <c r="H22" s="19">
        <v>0.63400224225767943</v>
      </c>
      <c r="J22" t="s">
        <v>52</v>
      </c>
    </row>
    <row r="23" spans="1:18" ht="15.75" thickBot="1" x14ac:dyDescent="0.3">
      <c r="A23" s="17">
        <v>22</v>
      </c>
      <c r="B23" s="19">
        <v>0.10665179749882725</v>
      </c>
      <c r="C23" s="19">
        <f t="shared" si="0"/>
        <v>4.895818054308827</v>
      </c>
      <c r="D23" s="33">
        <f t="shared" si="1"/>
        <v>0.25024133001407878</v>
      </c>
      <c r="G23" s="19">
        <v>2.31930135273997</v>
      </c>
      <c r="H23" s="19">
        <v>0.10665179749882725</v>
      </c>
    </row>
    <row r="24" spans="1:18" x14ac:dyDescent="0.25">
      <c r="A24" s="17">
        <v>23</v>
      </c>
      <c r="B24" s="19">
        <v>2.31930135273997</v>
      </c>
      <c r="C24" s="19">
        <f t="shared" si="0"/>
        <v>0.14239335815970999</v>
      </c>
      <c r="D24" s="33">
        <f t="shared" si="1"/>
        <v>123.72065159089345</v>
      </c>
      <c r="G24" s="19">
        <v>1.9419509079811093</v>
      </c>
      <c r="H24" s="19">
        <v>2.31930135273997</v>
      </c>
      <c r="J24" s="13" t="s">
        <v>53</v>
      </c>
      <c r="K24" s="13" t="s">
        <v>54</v>
      </c>
      <c r="L24" s="13" t="s">
        <v>55</v>
      </c>
    </row>
    <row r="25" spans="1:18" x14ac:dyDescent="0.25">
      <c r="A25" s="17">
        <v>24</v>
      </c>
      <c r="B25" s="19">
        <v>1.9419509079811093</v>
      </c>
      <c r="C25" s="19">
        <f t="shared" si="0"/>
        <v>0.13151469991660275</v>
      </c>
      <c r="D25" s="33">
        <f t="shared" si="1"/>
        <v>90.508159896207715</v>
      </c>
      <c r="G25" s="19">
        <v>2.3046004632222576</v>
      </c>
      <c r="H25" s="19">
        <v>1.9419509079811093</v>
      </c>
      <c r="J25" s="3">
        <v>1</v>
      </c>
      <c r="K25" s="3">
        <v>0.90238279489191486</v>
      </c>
      <c r="L25" s="3">
        <v>2.3612778977839981</v>
      </c>
    </row>
    <row r="26" spans="1:18" x14ac:dyDescent="0.25">
      <c r="A26" s="17">
        <v>25</v>
      </c>
      <c r="B26" s="19">
        <v>2.3046004632222576</v>
      </c>
      <c r="C26" s="19">
        <f t="shared" si="0"/>
        <v>0.51459166059572992</v>
      </c>
      <c r="D26" s="33">
        <f t="shared" si="1"/>
        <v>132.77958237710612</v>
      </c>
      <c r="G26" s="19">
        <v>1.5872500184634006</v>
      </c>
      <c r="H26" s="19">
        <v>2.3046004632222576</v>
      </c>
      <c r="J26" s="3">
        <v>2</v>
      </c>
      <c r="K26" s="3">
        <v>2.4602239719699508</v>
      </c>
      <c r="L26" s="3">
        <v>1.2060862759471167</v>
      </c>
    </row>
    <row r="27" spans="1:18" x14ac:dyDescent="0.25">
      <c r="A27" s="17">
        <v>26</v>
      </c>
      <c r="B27" s="19">
        <v>1.5872500184634006</v>
      </c>
      <c r="C27" s="19">
        <f t="shared" si="0"/>
        <v>11.67828406229348</v>
      </c>
      <c r="D27" s="33">
        <f t="shared" si="1"/>
        <v>65.503428148913713</v>
      </c>
      <c r="G27" s="19">
        <v>-1.830100426295445</v>
      </c>
      <c r="H27" s="19">
        <v>1.5872500184634006</v>
      </c>
      <c r="J27" s="3">
        <v>3</v>
      </c>
      <c r="K27" s="3">
        <v>2.7703439606063633</v>
      </c>
      <c r="L27" s="3">
        <v>0.58861584255185084</v>
      </c>
    </row>
    <row r="28" spans="1:18" x14ac:dyDescent="0.25">
      <c r="A28" s="17">
        <v>27</v>
      </c>
      <c r="B28" s="19">
        <v>-1.830100426295445</v>
      </c>
      <c r="C28" s="19">
        <f t="shared" si="0"/>
        <v>0.19593862875517867</v>
      </c>
      <c r="D28" s="33">
        <f t="shared" si="1"/>
        <v>90.430224398822773</v>
      </c>
      <c r="G28" s="19">
        <v>-1.3874508710543054</v>
      </c>
      <c r="H28" s="19">
        <v>-1.830100426295445</v>
      </c>
      <c r="J28" s="3">
        <v>4</v>
      </c>
      <c r="K28" s="3">
        <v>2.5336231814689678</v>
      </c>
      <c r="L28" s="3">
        <v>-0.48201382306960694</v>
      </c>
    </row>
    <row r="29" spans="1:18" x14ac:dyDescent="0.25">
      <c r="A29" s="17">
        <v>28</v>
      </c>
      <c r="B29" s="19">
        <v>-1.3874508710543054</v>
      </c>
      <c r="C29" s="19">
        <f t="shared" si="0"/>
        <v>4.7241215836872949E-2</v>
      </c>
      <c r="D29" s="33">
        <f t="shared" si="1"/>
        <v>53.900557748501825</v>
      </c>
      <c r="G29" s="19">
        <v>-1.6048013158131624</v>
      </c>
      <c r="H29" s="19">
        <v>-1.3874508710543054</v>
      </c>
      <c r="J29" s="3">
        <v>5</v>
      </c>
      <c r="K29" s="3">
        <v>1.5267041378614297</v>
      </c>
      <c r="L29" s="3">
        <v>0.4775547757790688</v>
      </c>
    </row>
    <row r="30" spans="1:18" x14ac:dyDescent="0.25">
      <c r="A30" s="17">
        <v>29</v>
      </c>
      <c r="B30" s="19">
        <v>-1.6048013158131624</v>
      </c>
      <c r="C30" s="19">
        <f t="shared" si="0"/>
        <v>1.3771126885099549E-2</v>
      </c>
      <c r="D30" s="33">
        <f t="shared" si="1"/>
        <v>74.686230633834057</v>
      </c>
      <c r="G30" s="19">
        <v>-1.7221517605720109</v>
      </c>
      <c r="H30" s="19">
        <v>-1.6048013158131624</v>
      </c>
      <c r="J30" s="3">
        <v>6</v>
      </c>
      <c r="K30" s="3">
        <v>1.4902349074862644</v>
      </c>
      <c r="L30" s="3">
        <v>-0.9033264386046187</v>
      </c>
    </row>
    <row r="31" spans="1:18" x14ac:dyDescent="0.25">
      <c r="A31" s="17">
        <v>30</v>
      </c>
      <c r="B31" s="19">
        <v>-1.7221517605720109</v>
      </c>
      <c r="C31" s="19">
        <f t="shared" si="0"/>
        <v>6.0646428319293983</v>
      </c>
      <c r="D31" s="33">
        <f t="shared" si="1"/>
        <v>88.974200593238308</v>
      </c>
      <c r="G31" s="19">
        <v>0.74049779466913179</v>
      </c>
      <c r="H31" s="19">
        <v>-1.7221517605720109</v>
      </c>
      <c r="J31" s="3">
        <v>7</v>
      </c>
      <c r="K31" s="3">
        <v>0.39859405478701099</v>
      </c>
      <c r="L31" s="3">
        <v>0.68096396933577852</v>
      </c>
    </row>
    <row r="32" spans="1:18" x14ac:dyDescent="0.25">
      <c r="A32" s="17">
        <v>31</v>
      </c>
      <c r="B32" s="19">
        <v>0.74049779466913179</v>
      </c>
      <c r="C32" s="19">
        <f t="shared" si="0"/>
        <v>6.4143137696631953</v>
      </c>
      <c r="D32" s="33">
        <f t="shared" si="1"/>
        <v>16.998446501205276</v>
      </c>
      <c r="G32" s="19">
        <v>3.2731473499102819</v>
      </c>
      <c r="H32" s="19">
        <v>0.74049779466913179</v>
      </c>
      <c r="J32" s="3">
        <v>8</v>
      </c>
      <c r="K32" s="3">
        <v>0.7780318872257278</v>
      </c>
      <c r="L32" s="3">
        <v>-0.62582430786178189</v>
      </c>
    </row>
    <row r="33" spans="1:12" x14ac:dyDescent="0.25">
      <c r="A33" s="17">
        <v>32</v>
      </c>
      <c r="B33" s="19">
        <v>3.2731473499102819</v>
      </c>
      <c r="C33" s="19">
        <f t="shared" si="0"/>
        <v>1.7230488548747549</v>
      </c>
      <c r="D33" s="33">
        <f t="shared" si="1"/>
        <v>342.83179437519044</v>
      </c>
      <c r="G33" s="19">
        <v>4.5857969051514189</v>
      </c>
      <c r="H33" s="19">
        <v>3.2731473499102819</v>
      </c>
      <c r="J33" s="3">
        <v>9</v>
      </c>
      <c r="K33" s="3">
        <v>6.3788184116851318E-2</v>
      </c>
      <c r="L33" s="3">
        <v>-1.7489310495117669</v>
      </c>
    </row>
    <row r="34" spans="1:12" x14ac:dyDescent="0.25">
      <c r="A34" s="17">
        <v>33</v>
      </c>
      <c r="B34" s="19">
        <v>4.5857969051514189</v>
      </c>
      <c r="C34" s="19">
        <f t="shared" si="0"/>
        <v>16.058857587109003</v>
      </c>
      <c r="D34" s="33">
        <f t="shared" si="1"/>
        <v>693.97459742477895</v>
      </c>
      <c r="G34" s="19">
        <v>0.57844646039256276</v>
      </c>
      <c r="H34" s="19">
        <v>4.5857969051514189</v>
      </c>
      <c r="J34" s="3">
        <v>10</v>
      </c>
      <c r="K34" s="3">
        <v>-1.3513359396598688</v>
      </c>
      <c r="L34" s="3">
        <v>-1.5211573704939028</v>
      </c>
    </row>
    <row r="35" spans="1:12" x14ac:dyDescent="0.25">
      <c r="A35" s="17">
        <v>34</v>
      </c>
      <c r="B35" s="19">
        <v>0.57844646039256276</v>
      </c>
      <c r="C35" s="19">
        <f t="shared" si="0"/>
        <v>2.9150455412182494</v>
      </c>
      <c r="D35" s="33">
        <f t="shared" si="1"/>
        <v>11.376410456383278</v>
      </c>
      <c r="G35" s="19">
        <v>-1.1289039843662891</v>
      </c>
      <c r="H35" s="19">
        <v>0.57844646039256276</v>
      </c>
      <c r="J35" s="3">
        <v>11</v>
      </c>
      <c r="K35" s="3">
        <v>-2.2658311915309919</v>
      </c>
      <c r="L35" s="3">
        <v>0.16598743661835824</v>
      </c>
    </row>
    <row r="36" spans="1:12" x14ac:dyDescent="0.25">
      <c r="A36" s="17">
        <v>35</v>
      </c>
      <c r="B36" s="19">
        <v>-1.1289039843662891</v>
      </c>
      <c r="C36" s="19">
        <f t="shared" si="0"/>
        <v>10.159202857704477</v>
      </c>
      <c r="D36" s="33">
        <f t="shared" si="1"/>
        <v>44.604847207132899</v>
      </c>
      <c r="G36" s="19">
        <v>-4.316254429125145</v>
      </c>
      <c r="H36" s="19">
        <v>-1.1289039843662891</v>
      </c>
      <c r="J36" s="3">
        <v>12</v>
      </c>
      <c r="K36" s="3">
        <v>-1.6707378450406396</v>
      </c>
      <c r="L36" s="3">
        <v>-0.84645635463083968</v>
      </c>
    </row>
    <row r="37" spans="1:12" x14ac:dyDescent="0.25">
      <c r="A37" s="17">
        <v>36</v>
      </c>
      <c r="B37" s="19">
        <v>-4.316254429125145</v>
      </c>
      <c r="C37" s="19">
        <f t="shared" si="0"/>
        <v>1.2689922296030144E-2</v>
      </c>
      <c r="D37" s="33">
        <f t="shared" si="1"/>
        <v>670.68188268992753</v>
      </c>
      <c r="G37" s="19">
        <v>-4.2036048738839895</v>
      </c>
      <c r="H37" s="19">
        <v>-4.316254429125145</v>
      </c>
      <c r="J37" s="3">
        <v>13</v>
      </c>
      <c r="K37" s="3">
        <v>-1.9921804332697448</v>
      </c>
      <c r="L37" s="3">
        <v>1.3576357888394028</v>
      </c>
    </row>
    <row r="38" spans="1:12" x14ac:dyDescent="0.25">
      <c r="A38" s="17">
        <v>37</v>
      </c>
      <c r="B38" s="19">
        <v>-4.2036048738839895</v>
      </c>
      <c r="C38" s="19">
        <f t="shared" si="0"/>
        <v>5.9830913043940007E-3</v>
      </c>
      <c r="D38" s="33">
        <f t="shared" si="1"/>
        <v>653.80087562242556</v>
      </c>
      <c r="G38" s="19">
        <v>-4.2809553186428531</v>
      </c>
      <c r="H38" s="19">
        <v>-4.2036048738839895</v>
      </c>
      <c r="J38" s="3">
        <v>14</v>
      </c>
      <c r="K38" s="3">
        <v>-0.54216701321753458</v>
      </c>
      <c r="L38" s="3">
        <v>6.0002719240283451</v>
      </c>
    </row>
    <row r="39" spans="1:12" x14ac:dyDescent="0.25">
      <c r="A39" s="17">
        <v>38</v>
      </c>
      <c r="B39" s="19">
        <v>-4.2809553186428531</v>
      </c>
      <c r="C39" s="19">
        <f t="shared" si="0"/>
        <v>8.2216985730588075</v>
      </c>
      <c r="D39" s="33">
        <f t="shared" si="1"/>
        <v>696.40998072822822</v>
      </c>
      <c r="G39" s="19">
        <v>-7.1483057634017086</v>
      </c>
      <c r="H39" s="19">
        <v>-4.2809553186428531</v>
      </c>
      <c r="J39" s="3">
        <v>15</v>
      </c>
      <c r="K39" s="3">
        <v>4.1503811002539885</v>
      </c>
      <c r="L39" s="3">
        <v>-6.0896266342020349</v>
      </c>
    </row>
    <row r="40" spans="1:12" x14ac:dyDescent="0.25">
      <c r="A40" s="17">
        <v>39</v>
      </c>
      <c r="B40" s="19">
        <v>-7.1483057634017086</v>
      </c>
      <c r="C40" s="19">
        <f t="shared" si="0"/>
        <v>2.2721053633147217</v>
      </c>
      <c r="D40" s="33">
        <f t="shared" si="1"/>
        <v>1992.8327361962013</v>
      </c>
      <c r="G40" s="19">
        <v>-8.6556562081605648</v>
      </c>
      <c r="H40" s="19">
        <v>-7.1483057634017086</v>
      </c>
      <c r="J40" s="3">
        <v>16</v>
      </c>
      <c r="K40" s="3">
        <v>-1.547045373976722</v>
      </c>
      <c r="L40" s="3">
        <v>1.5804493952698164</v>
      </c>
    </row>
    <row r="41" spans="1:12" x14ac:dyDescent="0.25">
      <c r="A41" s="17">
        <v>40</v>
      </c>
      <c r="B41" s="19">
        <v>-8.6556562081605648</v>
      </c>
      <c r="C41" s="19">
        <f t="shared" si="0"/>
        <v>1.1721300594638386</v>
      </c>
      <c r="D41" s="33">
        <f t="shared" si="1"/>
        <v>2996.8153757547411</v>
      </c>
      <c r="G41" s="19">
        <v>-7.5730066529194247</v>
      </c>
      <c r="H41" s="19">
        <v>-8.6556562081605648</v>
      </c>
      <c r="J41" s="3">
        <v>17</v>
      </c>
      <c r="K41" s="3">
        <v>-2.7714110122196361E-2</v>
      </c>
      <c r="L41" s="3">
        <v>-0.44623231334356539</v>
      </c>
    </row>
    <row r="42" spans="1:12" x14ac:dyDescent="0.25">
      <c r="A42" s="17">
        <v>41</v>
      </c>
      <c r="B42" s="19">
        <v>-7.5730066529194247</v>
      </c>
      <c r="C42" s="19">
        <f t="shared" si="0"/>
        <v>0.28874550048253411</v>
      </c>
      <c r="D42" s="33">
        <f t="shared" si="1"/>
        <v>2351.3676203716368</v>
      </c>
      <c r="G42" s="19">
        <v>-8.1103570976782748</v>
      </c>
      <c r="H42" s="19">
        <v>-7.5730066529194247</v>
      </c>
      <c r="J42" s="3">
        <v>18</v>
      </c>
      <c r="K42" s="3">
        <v>-0.41847454215362245</v>
      </c>
      <c r="L42" s="3">
        <v>-0.46282232607098694</v>
      </c>
    </row>
    <row r="43" spans="1:12" x14ac:dyDescent="0.25">
      <c r="A43" s="17">
        <v>42</v>
      </c>
      <c r="B43" s="19">
        <v>-8.1103570976782748</v>
      </c>
      <c r="C43" s="19">
        <f t="shared" si="0"/>
        <v>1.9394727837133716</v>
      </c>
      <c r="D43" s="33">
        <f t="shared" si="1"/>
        <v>2762.6714745781355</v>
      </c>
      <c r="G43" s="19">
        <v>-6.7177075424371253</v>
      </c>
      <c r="H43" s="19">
        <v>-8.1103570976782748</v>
      </c>
      <c r="J43" s="3">
        <v>19</v>
      </c>
      <c r="K43" s="3">
        <v>-0.73221514773802765</v>
      </c>
      <c r="L43" s="3">
        <v>1.0135678347545567</v>
      </c>
    </row>
    <row r="44" spans="1:12" x14ac:dyDescent="0.25">
      <c r="A44" s="17">
        <v>43</v>
      </c>
      <c r="B44" s="19">
        <v>-6.7177075424371253</v>
      </c>
      <c r="C44" s="19">
        <f t="shared" si="0"/>
        <v>3.3220514012207332</v>
      </c>
      <c r="D44" s="33">
        <f t="shared" si="1"/>
        <v>1940.4865689058156</v>
      </c>
      <c r="G44" s="19">
        <v>-4.8950579871959832</v>
      </c>
      <c r="H44" s="19">
        <v>-6.7177075424371253</v>
      </c>
      <c r="J44" s="3">
        <v>20</v>
      </c>
      <c r="K44" s="3">
        <v>0.1632555218956806</v>
      </c>
      <c r="L44" s="3">
        <v>0.47074672036199883</v>
      </c>
    </row>
    <row r="45" spans="1:12" x14ac:dyDescent="0.25">
      <c r="A45" s="17">
        <v>44</v>
      </c>
      <c r="B45" s="19">
        <v>-4.8950579871959832</v>
      </c>
      <c r="C45" s="19">
        <f t="shared" si="0"/>
        <v>16.913886364225217</v>
      </c>
      <c r="D45" s="33">
        <f t="shared" si="1"/>
        <v>1054.3100787124924</v>
      </c>
      <c r="G45" s="19">
        <v>-0.78240843195483478</v>
      </c>
      <c r="H45" s="19">
        <v>-4.8950579871959832</v>
      </c>
      <c r="J45" s="3">
        <v>21</v>
      </c>
      <c r="K45" s="3">
        <v>0.43486559730858237</v>
      </c>
      <c r="L45" s="3">
        <v>-0.32821379980975512</v>
      </c>
    </row>
    <row r="46" spans="1:12" x14ac:dyDescent="0.25">
      <c r="A46" s="17">
        <v>45</v>
      </c>
      <c r="B46" s="19">
        <v>-0.78240843195483478</v>
      </c>
      <c r="C46" s="19">
        <f t="shared" si="0"/>
        <v>0.85128220178668002</v>
      </c>
      <c r="D46" s="33">
        <f t="shared" si="1"/>
        <v>27.54733294773105</v>
      </c>
      <c r="G46" s="19">
        <v>0.14024112328630878</v>
      </c>
      <c r="H46" s="19">
        <v>-0.78240843195483478</v>
      </c>
      <c r="J46" s="3">
        <v>22</v>
      </c>
      <c r="K46" s="3">
        <v>2.8701199987756512E-2</v>
      </c>
      <c r="L46" s="3">
        <v>2.2906001527522135</v>
      </c>
    </row>
    <row r="47" spans="1:12" x14ac:dyDescent="0.25">
      <c r="A47" s="17">
        <v>46</v>
      </c>
      <c r="B47" s="19">
        <v>0.14024112328630878</v>
      </c>
      <c r="C47" s="19">
        <f t="shared" si="0"/>
        <v>7.4804682850702453E-4</v>
      </c>
      <c r="D47" s="33">
        <f t="shared" si="1"/>
        <v>0.90470834238786024</v>
      </c>
      <c r="G47" s="19">
        <v>0.1128906785274566</v>
      </c>
      <c r="H47" s="19">
        <v>0.14024112328630878</v>
      </c>
      <c r="J47" s="3">
        <v>23</v>
      </c>
      <c r="K47" s="3">
        <v>1.732880047315118</v>
      </c>
      <c r="L47" s="3">
        <v>0.20907086066599123</v>
      </c>
    </row>
    <row r="48" spans="1:12" x14ac:dyDescent="0.25">
      <c r="A48" s="17">
        <v>47</v>
      </c>
      <c r="B48" s="19">
        <v>0.1128906785274566</v>
      </c>
      <c r="C48" s="19">
        <f t="shared" si="0"/>
        <v>2.9837395590086144</v>
      </c>
      <c r="D48" s="33">
        <f t="shared" si="1"/>
        <v>0.5989823490243088</v>
      </c>
      <c r="G48" s="19">
        <v>-1.6144597662313984</v>
      </c>
      <c r="H48" s="19">
        <v>0.1128906785274566</v>
      </c>
      <c r="J48" s="3">
        <v>24</v>
      </c>
      <c r="K48" s="3">
        <v>1.4422453896648071</v>
      </c>
      <c r="L48" s="3">
        <v>0.86235507355745056</v>
      </c>
    </row>
    <row r="49" spans="1:12" x14ac:dyDescent="0.25">
      <c r="A49" s="17">
        <v>48</v>
      </c>
      <c r="B49" s="19">
        <v>-1.6144597662313984</v>
      </c>
      <c r="C49" s="19">
        <f t="shared" si="0"/>
        <v>0.61254032631915889</v>
      </c>
      <c r="D49" s="33">
        <f t="shared" si="1"/>
        <v>125.11105616543719</v>
      </c>
      <c r="G49" s="19">
        <v>-0.83181021099025543</v>
      </c>
      <c r="H49" s="19">
        <v>-1.6144597662313984</v>
      </c>
      <c r="J49" s="3">
        <v>25</v>
      </c>
      <c r="K49" s="3">
        <v>1.7215574477224087</v>
      </c>
      <c r="L49" s="3">
        <v>-0.13430742925900807</v>
      </c>
    </row>
    <row r="50" spans="1:12" x14ac:dyDescent="0.25">
      <c r="A50" s="17">
        <v>49</v>
      </c>
      <c r="B50" s="19">
        <v>-0.83181021099025543</v>
      </c>
      <c r="C50" s="19">
        <f t="shared" si="0"/>
        <v>8.5643762182841796E-2</v>
      </c>
      <c r="D50" s="33">
        <f t="shared" si="1"/>
        <v>33.903503128275005</v>
      </c>
      <c r="G50" s="19">
        <v>-0.53916065574910732</v>
      </c>
      <c r="H50" s="19">
        <v>-0.83181021099025543</v>
      </c>
      <c r="J50" s="3">
        <v>26</v>
      </c>
      <c r="K50" s="3">
        <v>1.1690553801522521</v>
      </c>
      <c r="L50" s="3">
        <v>-2.9991558064476971</v>
      </c>
    </row>
    <row r="51" spans="1:12" x14ac:dyDescent="0.25">
      <c r="A51" s="17">
        <v>50</v>
      </c>
      <c r="B51" s="19">
        <v>-0.53916065574910732</v>
      </c>
      <c r="C51" s="19">
        <f t="shared" si="0"/>
        <v>9.1969633249043028</v>
      </c>
      <c r="D51" s="33">
        <f t="shared" si="1"/>
        <v>14.534710635390372</v>
      </c>
      <c r="G51" s="19">
        <v>2.4934888994920357</v>
      </c>
      <c r="H51" s="19">
        <v>-0.53916065574910732</v>
      </c>
      <c r="J51" s="3">
        <v>27</v>
      </c>
      <c r="K51" s="3">
        <v>-1.4629820014872816</v>
      </c>
      <c r="L51" s="3">
        <v>7.5531130432976212E-2</v>
      </c>
    </row>
    <row r="52" spans="1:12" x14ac:dyDescent="0.25">
      <c r="A52" s="17">
        <v>51</v>
      </c>
      <c r="B52" s="19">
        <v>2.4934888994920357</v>
      </c>
      <c r="C52" s="19">
        <f t="shared" si="0"/>
        <v>6.1139958230342106</v>
      </c>
      <c r="D52" s="33">
        <f t="shared" si="1"/>
        <v>317.09183148639016</v>
      </c>
      <c r="G52" s="19">
        <v>4.9661384547331764</v>
      </c>
      <c r="H52" s="19">
        <v>2.4934888994920357</v>
      </c>
      <c r="J52" s="3">
        <v>28</v>
      </c>
      <c r="K52" s="3">
        <v>-1.1220540822720753</v>
      </c>
      <c r="L52" s="3">
        <v>-0.48274723354108717</v>
      </c>
    </row>
    <row r="53" spans="1:12" x14ac:dyDescent="0.25">
      <c r="A53" s="17">
        <v>52</v>
      </c>
      <c r="B53" s="19">
        <v>4.9661384547331764</v>
      </c>
      <c r="C53" s="19">
        <f t="shared" si="0"/>
        <v>0.76151724626257067</v>
      </c>
      <c r="D53" s="33">
        <f t="shared" si="1"/>
        <v>1282.4516198821402</v>
      </c>
      <c r="G53" s="19">
        <v>5.8387880099743228</v>
      </c>
      <c r="H53" s="19">
        <v>4.9661384547331764</v>
      </c>
      <c r="J53" s="3">
        <v>29</v>
      </c>
      <c r="K53" s="3">
        <v>-1.2894570176071607</v>
      </c>
      <c r="L53" s="3">
        <v>-0.43269474296485022</v>
      </c>
    </row>
    <row r="54" spans="1:12" x14ac:dyDescent="0.25">
      <c r="A54" s="17">
        <v>53</v>
      </c>
      <c r="B54" s="19">
        <v>5.8387880099743228</v>
      </c>
      <c r="C54" s="19">
        <f t="shared" si="0"/>
        <v>37.299729455096127</v>
      </c>
      <c r="D54" s="33">
        <f t="shared" si="1"/>
        <v>1806.8466075472554</v>
      </c>
      <c r="G54" s="19">
        <v>-0.26856243478452768</v>
      </c>
      <c r="H54" s="19">
        <v>5.8387880099743228</v>
      </c>
      <c r="J54" s="3">
        <v>30</v>
      </c>
      <c r="K54" s="3">
        <v>-1.3798401264952251</v>
      </c>
      <c r="L54" s="3">
        <v>2.1203379211643569</v>
      </c>
    </row>
    <row r="55" spans="1:12" x14ac:dyDescent="0.25">
      <c r="A55" s="17">
        <v>54</v>
      </c>
      <c r="B55" s="19">
        <v>-0.26856243478452768</v>
      </c>
      <c r="C55" s="19">
        <f t="shared" si="0"/>
        <v>1.5194249260361947</v>
      </c>
      <c r="D55" s="33">
        <f t="shared" si="1"/>
        <v>3.8947921943792592</v>
      </c>
      <c r="G55" s="19">
        <v>0.96408712045661815</v>
      </c>
      <c r="H55" s="19">
        <v>-0.26856243478452768</v>
      </c>
      <c r="J55" s="3">
        <v>31</v>
      </c>
      <c r="K55" s="3">
        <v>0.51688828694967215</v>
      </c>
      <c r="L55" s="3">
        <v>2.7562590629606096</v>
      </c>
    </row>
    <row r="56" spans="1:12" x14ac:dyDescent="0.25">
      <c r="A56" s="17">
        <v>55</v>
      </c>
      <c r="B56" s="19">
        <v>0.96408712045661815</v>
      </c>
      <c r="C56" s="19">
        <f t="shared" si="0"/>
        <v>59.023104188646911</v>
      </c>
      <c r="D56" s="33">
        <f t="shared" si="1"/>
        <v>51.120518670668361</v>
      </c>
      <c r="G56" s="19">
        <v>8.6467366756977597</v>
      </c>
      <c r="H56" s="19">
        <v>0.96408712045661815</v>
      </c>
      <c r="J56" s="3">
        <v>32</v>
      </c>
      <c r="K56" s="3">
        <v>2.4675305789074851</v>
      </c>
      <c r="L56" s="3">
        <v>2.1182663262439339</v>
      </c>
    </row>
    <row r="57" spans="1:12" x14ac:dyDescent="0.25">
      <c r="A57" s="17">
        <v>56</v>
      </c>
      <c r="B57" s="19">
        <v>8.6467366756977597</v>
      </c>
      <c r="C57" s="19">
        <f t="shared" si="0"/>
        <v>2.6982975613339231</v>
      </c>
      <c r="D57" s="33">
        <f t="shared" si="1"/>
        <v>4186.8990877759779</v>
      </c>
      <c r="G57" s="19">
        <v>10.289386230938902</v>
      </c>
      <c r="H57" s="19">
        <v>8.6467366756977597</v>
      </c>
      <c r="J57" s="3">
        <v>33</v>
      </c>
      <c r="K57" s="3">
        <v>3.4785309882117139</v>
      </c>
      <c r="L57" s="3">
        <v>-2.9000845278191512</v>
      </c>
    </row>
    <row r="58" spans="1:12" x14ac:dyDescent="0.25">
      <c r="A58" s="17">
        <v>57</v>
      </c>
      <c r="B58" s="19">
        <v>10.289386230938902</v>
      </c>
      <c r="C58" s="19">
        <f t="shared" si="0"/>
        <v>17.450256738326967</v>
      </c>
      <c r="D58" s="33">
        <f t="shared" si="1"/>
        <v>6034.6737335377984</v>
      </c>
      <c r="G58" s="19">
        <v>6.1120357861800514</v>
      </c>
      <c r="H58" s="19">
        <v>10.289386230938902</v>
      </c>
      <c r="J58" s="3">
        <v>34</v>
      </c>
      <c r="K58" s="3">
        <v>0.3920766305347877</v>
      </c>
      <c r="L58" s="3">
        <v>-1.5209806149010769</v>
      </c>
    </row>
    <row r="59" spans="1:12" x14ac:dyDescent="0.25">
      <c r="A59" s="17">
        <v>58</v>
      </c>
      <c r="B59" s="19">
        <v>6.1120357861800514</v>
      </c>
      <c r="C59" s="19">
        <f t="shared" si="0"/>
        <v>13.893141338044034</v>
      </c>
      <c r="D59" s="33">
        <f t="shared" si="1"/>
        <v>2166.7049241896448</v>
      </c>
      <c r="G59" s="19">
        <v>2.3846853414211964</v>
      </c>
      <c r="H59" s="19">
        <v>6.1120357861800514</v>
      </c>
      <c r="J59" s="3">
        <v>35</v>
      </c>
      <c r="K59" s="3">
        <v>-0.92292171886080643</v>
      </c>
      <c r="L59" s="3">
        <v>-3.3933327102643385</v>
      </c>
    </row>
    <row r="60" spans="1:12" x14ac:dyDescent="0.25">
      <c r="A60" s="17">
        <v>59</v>
      </c>
      <c r="B60" s="19">
        <v>2.3846853414211964</v>
      </c>
      <c r="C60" s="19">
        <f t="shared" si="0"/>
        <v>23.691100352094161</v>
      </c>
      <c r="D60" s="33">
        <f t="shared" si="1"/>
        <v>335.51672647775854</v>
      </c>
      <c r="G60" s="19">
        <v>-2.4826651033376521</v>
      </c>
      <c r="H60" s="19">
        <v>2.3846853414211964</v>
      </c>
      <c r="J60" s="3">
        <v>36</v>
      </c>
      <c r="K60" s="3">
        <v>-3.3778134996722153</v>
      </c>
      <c r="L60" s="3">
        <v>-0.82579137421177418</v>
      </c>
    </row>
    <row r="61" spans="1:12" x14ac:dyDescent="0.25">
      <c r="A61" s="17">
        <v>60</v>
      </c>
      <c r="B61" s="19">
        <v>-2.4826651033376521</v>
      </c>
      <c r="C61" s="19"/>
      <c r="D61" s="33">
        <f t="shared" si="1"/>
        <v>369.81756091983328</v>
      </c>
      <c r="J61" s="3">
        <v>37</v>
      </c>
      <c r="K61" s="3">
        <v>-3.2910510077321438</v>
      </c>
      <c r="L61" s="3">
        <v>-0.9899043109107093</v>
      </c>
    </row>
    <row r="62" spans="1:12" ht="15.75" thickBot="1" x14ac:dyDescent="0.3">
      <c r="C62" s="8">
        <f>SUM(C2:C60)</f>
        <v>387.46685363976405</v>
      </c>
      <c r="D62" s="8">
        <f>SUM(D2:D61)</f>
        <v>34668.882860593738</v>
      </c>
      <c r="E62" t="s">
        <v>96</v>
      </c>
      <c r="F62">
        <f>C62/D62</f>
        <v>1.1176213989870924E-2</v>
      </c>
      <c r="G62" t="s">
        <v>99</v>
      </c>
      <c r="J62" s="3">
        <v>38</v>
      </c>
      <c r="K62" s="3">
        <v>-3.3506261860414139</v>
      </c>
      <c r="L62" s="3">
        <v>-3.7976795773602947</v>
      </c>
    </row>
    <row r="63" spans="1:12" ht="15.75" thickBot="1" x14ac:dyDescent="0.3">
      <c r="E63" t="s">
        <v>97</v>
      </c>
      <c r="F63" s="39">
        <v>1.55</v>
      </c>
      <c r="J63" s="3">
        <v>39</v>
      </c>
      <c r="K63" s="3">
        <v>-5.5590545222223771</v>
      </c>
      <c r="L63" s="3">
        <v>-3.0966016859381877</v>
      </c>
    </row>
    <row r="64" spans="1:12" ht="15.75" thickBot="1" x14ac:dyDescent="0.3">
      <c r="E64" t="s">
        <v>98</v>
      </c>
      <c r="F64" s="39">
        <v>1.62</v>
      </c>
      <c r="J64" s="3">
        <v>40</v>
      </c>
      <c r="K64" s="3">
        <v>-6.7200132187239454</v>
      </c>
      <c r="L64" s="3">
        <v>-0.85299343419547924</v>
      </c>
    </row>
    <row r="65" spans="10:12" x14ac:dyDescent="0.25">
      <c r="J65" s="3">
        <v>41</v>
      </c>
      <c r="K65" s="3">
        <v>-5.8861584102478473</v>
      </c>
      <c r="L65" s="3">
        <v>-2.2241986874304276</v>
      </c>
    </row>
    <row r="66" spans="10:12" x14ac:dyDescent="0.25">
      <c r="J66" s="3">
        <v>42</v>
      </c>
      <c r="K66" s="3">
        <v>-6.3000247902133735</v>
      </c>
      <c r="L66" s="3">
        <v>-0.41768275222375184</v>
      </c>
    </row>
    <row r="67" spans="10:12" x14ac:dyDescent="0.25">
      <c r="J67" s="3">
        <v>43</v>
      </c>
      <c r="K67" s="3">
        <v>-5.2274085197515232</v>
      </c>
      <c r="L67" s="3">
        <v>0.33235053255554003</v>
      </c>
    </row>
    <row r="68" spans="10:12" x14ac:dyDescent="0.25">
      <c r="J68" s="3">
        <v>44</v>
      </c>
      <c r="K68" s="3">
        <v>-3.823606995567518</v>
      </c>
      <c r="L68" s="3">
        <v>3.0411985636126833</v>
      </c>
    </row>
    <row r="69" spans="10:12" x14ac:dyDescent="0.25">
      <c r="J69" s="3">
        <v>45</v>
      </c>
      <c r="K69" s="3">
        <v>-0.6560514457468809</v>
      </c>
      <c r="L69" s="3">
        <v>0.79629256903318968</v>
      </c>
    </row>
    <row r="70" spans="10:12" x14ac:dyDescent="0.25">
      <c r="J70" s="3">
        <v>46</v>
      </c>
      <c r="K70" s="3">
        <v>5.4571640413997008E-2</v>
      </c>
      <c r="L70" s="3">
        <v>5.8319038113459593E-2</v>
      </c>
    </row>
    <row r="71" spans="10:12" x14ac:dyDescent="0.25">
      <c r="J71" s="3">
        <v>47</v>
      </c>
      <c r="K71" s="3">
        <v>3.3506375328242535E-2</v>
      </c>
      <c r="L71" s="3">
        <v>-1.6479661415596409</v>
      </c>
    </row>
    <row r="72" spans="10:12" x14ac:dyDescent="0.25">
      <c r="J72" s="3">
        <v>48</v>
      </c>
      <c r="K72" s="3">
        <v>-1.296895939356757</v>
      </c>
      <c r="L72" s="3">
        <v>0.46508572836650153</v>
      </c>
    </row>
    <row r="73" spans="10:12" x14ac:dyDescent="0.25">
      <c r="J73" s="3">
        <v>49</v>
      </c>
      <c r="K73" s="3">
        <v>-0.69410061022169933</v>
      </c>
      <c r="L73" s="3">
        <v>0.15493995447259201</v>
      </c>
    </row>
    <row r="74" spans="10:12" x14ac:dyDescent="0.25">
      <c r="J74" s="3">
        <v>50</v>
      </c>
      <c r="K74" s="3">
        <v>-0.46870243067700795</v>
      </c>
      <c r="L74" s="3">
        <v>2.9621913301690435</v>
      </c>
    </row>
    <row r="75" spans="10:12" x14ac:dyDescent="0.25">
      <c r="J75" s="3">
        <v>51</v>
      </c>
      <c r="K75" s="3">
        <v>1.8670389935158709</v>
      </c>
      <c r="L75" s="3">
        <v>3.0990994612173055</v>
      </c>
    </row>
    <row r="76" spans="10:12" x14ac:dyDescent="0.25">
      <c r="J76" s="3">
        <v>52</v>
      </c>
      <c r="K76" s="3">
        <v>3.7714693896054681</v>
      </c>
      <c r="L76" s="3">
        <v>2.0673186203688547</v>
      </c>
    </row>
    <row r="77" spans="10:12" x14ac:dyDescent="0.25">
      <c r="J77" s="3">
        <v>53</v>
      </c>
      <c r="K77" s="3">
        <v>4.4435825625428409</v>
      </c>
      <c r="L77" s="3">
        <v>-4.7121449973273686</v>
      </c>
    </row>
    <row r="78" spans="10:12" x14ac:dyDescent="0.25">
      <c r="J78" s="3">
        <v>54</v>
      </c>
      <c r="K78" s="3">
        <v>-0.26028815052138049</v>
      </c>
      <c r="L78" s="3">
        <v>1.2243752709779987</v>
      </c>
    </row>
    <row r="79" spans="10:12" x14ac:dyDescent="0.25">
      <c r="J79" s="3">
        <v>55</v>
      </c>
      <c r="K79" s="3">
        <v>0.68909639762524355</v>
      </c>
      <c r="L79" s="3">
        <v>7.9576402780725157</v>
      </c>
    </row>
    <row r="80" spans="10:12" x14ac:dyDescent="0.25">
      <c r="J80" s="3">
        <v>56</v>
      </c>
      <c r="K80" s="3">
        <v>6.6062597516042851</v>
      </c>
      <c r="L80" s="3">
        <v>3.683126479334617</v>
      </c>
    </row>
    <row r="81" spans="1:25" x14ac:dyDescent="0.25">
      <c r="J81" s="3">
        <v>57</v>
      </c>
      <c r="K81" s="3">
        <v>7.8714255881836657</v>
      </c>
      <c r="L81" s="3">
        <v>-1.7593898020036143</v>
      </c>
    </row>
    <row r="82" spans="1:25" x14ac:dyDescent="0.25">
      <c r="J82" s="3">
        <v>58</v>
      </c>
      <c r="K82" s="3">
        <v>4.6540375255468192</v>
      </c>
      <c r="L82" s="3">
        <v>-2.2693521841256228</v>
      </c>
    </row>
    <row r="83" spans="1:25" ht="15.75" thickBot="1" x14ac:dyDescent="0.3">
      <c r="J83" s="12">
        <v>59</v>
      </c>
      <c r="K83" s="12">
        <v>1.7832386819215342</v>
      </c>
      <c r="L83" s="12">
        <v>-4.2659037852591863</v>
      </c>
    </row>
    <row r="84" spans="1:25" x14ac:dyDescent="0.25">
      <c r="A84">
        <v>1</v>
      </c>
      <c r="B84">
        <v>2</v>
      </c>
      <c r="C84" s="8">
        <v>3</v>
      </c>
      <c r="D84">
        <v>4</v>
      </c>
      <c r="E84">
        <v>5</v>
      </c>
      <c r="F84">
        <v>6</v>
      </c>
      <c r="G84">
        <v>7</v>
      </c>
      <c r="H84" s="8">
        <v>8</v>
      </c>
      <c r="I84">
        <v>9</v>
      </c>
      <c r="J84">
        <v>10</v>
      </c>
      <c r="K84">
        <v>11</v>
      </c>
      <c r="L84">
        <v>12</v>
      </c>
    </row>
    <row r="85" spans="1:25" ht="15.75" thickBot="1" x14ac:dyDescent="0.3">
      <c r="A85" s="33">
        <v>1.2410111374347679</v>
      </c>
    </row>
    <row r="86" spans="1:25" x14ac:dyDescent="0.25">
      <c r="A86" s="19">
        <v>3.2636606926759129</v>
      </c>
      <c r="B86" s="33">
        <v>1.2410111374347679</v>
      </c>
      <c r="M86" s="13"/>
      <c r="N86" s="13" t="s">
        <v>102</v>
      </c>
      <c r="O86" s="13" t="s">
        <v>103</v>
      </c>
      <c r="P86" s="13" t="s">
        <v>104</v>
      </c>
      <c r="Q86" s="13" t="s">
        <v>105</v>
      </c>
      <c r="R86" s="13" t="s">
        <v>106</v>
      </c>
      <c r="S86" s="13" t="s">
        <v>107</v>
      </c>
      <c r="T86" s="13" t="s">
        <v>108</v>
      </c>
      <c r="U86" s="13" t="s">
        <v>109</v>
      </c>
      <c r="V86" s="13" t="s">
        <v>110</v>
      </c>
      <c r="W86" s="13" t="s">
        <v>111</v>
      </c>
      <c r="X86" s="13" t="s">
        <v>112</v>
      </c>
      <c r="Y86" s="13" t="s">
        <v>113</v>
      </c>
    </row>
    <row r="87" spans="1:25" x14ac:dyDescent="0.25">
      <c r="A87" s="19">
        <v>3.6663102479170675</v>
      </c>
      <c r="B87" s="19">
        <v>3.2636606926759129</v>
      </c>
      <c r="C87" s="33">
        <v>1.2410111374347679</v>
      </c>
      <c r="M87" s="3" t="s">
        <v>102</v>
      </c>
      <c r="N87" s="3">
        <v>1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25">
      <c r="A88" s="19">
        <v>3.3589598031582142</v>
      </c>
      <c r="B88" s="19">
        <v>3.6663102479170675</v>
      </c>
      <c r="C88" s="19">
        <v>3.2636606926759129</v>
      </c>
      <c r="D88" s="33">
        <v>1.2410111374347679</v>
      </c>
      <c r="M88" s="3" t="s">
        <v>103</v>
      </c>
      <c r="N88" s="3">
        <v>0.76803190126441823</v>
      </c>
      <c r="O88" s="3">
        <v>1</v>
      </c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25">
      <c r="A89" s="19">
        <v>2.0516093583993609</v>
      </c>
      <c r="B89" s="19">
        <v>3.3589598031582142</v>
      </c>
      <c r="C89" s="19">
        <v>3.6663102479170675</v>
      </c>
      <c r="D89" s="19">
        <v>3.2636606926759129</v>
      </c>
      <c r="E89" s="33">
        <v>1.2410111374347679</v>
      </c>
      <c r="M89" s="3" t="s">
        <v>104</v>
      </c>
      <c r="N89" s="3">
        <v>0.51424267839123172</v>
      </c>
      <c r="O89" s="3">
        <v>0.76803190126441823</v>
      </c>
      <c r="P89" s="3">
        <v>1</v>
      </c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19">
        <v>2.0042589136404985</v>
      </c>
      <c r="B90" s="19">
        <v>2.0516093583993609</v>
      </c>
      <c r="C90" s="19">
        <v>3.3589598031582142</v>
      </c>
      <c r="D90" s="19">
        <v>3.6663102479170675</v>
      </c>
      <c r="E90" s="19">
        <v>3.2636606926759129</v>
      </c>
      <c r="F90" s="33">
        <v>1.2410111374347679</v>
      </c>
      <c r="M90" s="3" t="s">
        <v>105</v>
      </c>
      <c r="N90" s="3">
        <v>0.3508657735467075</v>
      </c>
      <c r="O90" s="3">
        <v>0.51424267839123172</v>
      </c>
      <c r="P90" s="3">
        <v>0.76803190126441823</v>
      </c>
      <c r="Q90" s="3">
        <v>1</v>
      </c>
      <c r="R90" s="3"/>
      <c r="S90" s="3"/>
      <c r="T90" s="3"/>
      <c r="U90" s="3"/>
      <c r="V90" s="3"/>
      <c r="W90" s="3"/>
      <c r="X90" s="3"/>
      <c r="Y90" s="3"/>
    </row>
    <row r="91" spans="1:25" x14ac:dyDescent="0.25">
      <c r="A91" s="19">
        <v>0.58690846888164572</v>
      </c>
      <c r="B91" s="19">
        <v>2.0042589136404985</v>
      </c>
      <c r="C91" s="19">
        <v>2.0516093583993609</v>
      </c>
      <c r="D91" s="19">
        <v>3.3589598031582142</v>
      </c>
      <c r="E91" s="19">
        <v>3.6663102479170675</v>
      </c>
      <c r="F91" s="19">
        <v>3.2636606926759129</v>
      </c>
      <c r="G91" s="33">
        <v>1.2410111374347679</v>
      </c>
      <c r="M91" s="3" t="s">
        <v>106</v>
      </c>
      <c r="N91" s="3">
        <v>0.28679731736139663</v>
      </c>
      <c r="O91" s="3">
        <v>0.3508657735467075</v>
      </c>
      <c r="P91" s="3">
        <v>0.51424267839123172</v>
      </c>
      <c r="Q91" s="3">
        <v>0.76803190126441823</v>
      </c>
      <c r="R91" s="3">
        <v>1</v>
      </c>
      <c r="S91" s="3"/>
      <c r="T91" s="3"/>
      <c r="U91" s="3"/>
      <c r="V91" s="3"/>
      <c r="W91" s="3"/>
      <c r="X91" s="3"/>
      <c r="Y91" s="3"/>
    </row>
    <row r="92" spans="1:25" x14ac:dyDescent="0.25">
      <c r="A92" s="19">
        <v>1.0795580241227896</v>
      </c>
      <c r="B92" s="19">
        <v>0.58690846888164572</v>
      </c>
      <c r="C92" s="19">
        <v>2.0042589136404985</v>
      </c>
      <c r="D92" s="19">
        <v>2.0516093583993609</v>
      </c>
      <c r="E92" s="19">
        <v>3.3589598031582142</v>
      </c>
      <c r="F92" s="19">
        <v>3.6663102479170675</v>
      </c>
      <c r="G92" s="19">
        <v>3.2636606926759129</v>
      </c>
      <c r="H92" s="33">
        <v>1.2410111374347679</v>
      </c>
      <c r="M92" s="3" t="s">
        <v>107</v>
      </c>
      <c r="N92" s="3">
        <v>0.264547072538174</v>
      </c>
      <c r="O92" s="3">
        <v>0.28679731736139663</v>
      </c>
      <c r="P92" s="3">
        <v>0.3508657735467075</v>
      </c>
      <c r="Q92" s="3">
        <v>0.51424267839123172</v>
      </c>
      <c r="R92" s="3">
        <v>0.76803190126441823</v>
      </c>
      <c r="S92" s="3">
        <v>1</v>
      </c>
      <c r="T92" s="3"/>
      <c r="U92" s="3"/>
      <c r="V92" s="3"/>
      <c r="W92" s="3"/>
      <c r="X92" s="3"/>
      <c r="Y92" s="3"/>
    </row>
    <row r="93" spans="1:25" x14ac:dyDescent="0.25">
      <c r="A93" s="19">
        <v>0.15220757936394591</v>
      </c>
      <c r="B93" s="19">
        <v>1.0795580241227896</v>
      </c>
      <c r="C93" s="19">
        <v>0.58690846888164572</v>
      </c>
      <c r="D93" s="19">
        <v>2.0042589136404985</v>
      </c>
      <c r="E93" s="19">
        <v>2.0516093583993609</v>
      </c>
      <c r="F93" s="19">
        <v>3.3589598031582142</v>
      </c>
      <c r="G93" s="19">
        <v>3.6663102479170675</v>
      </c>
      <c r="H93" s="19">
        <v>3.2636606926759129</v>
      </c>
      <c r="I93" s="33">
        <v>1.2410111374347679</v>
      </c>
      <c r="M93" s="3" t="s">
        <v>108</v>
      </c>
      <c r="N93" s="3">
        <v>0.1656150219893292</v>
      </c>
      <c r="O93" s="3">
        <v>0.264547072538174</v>
      </c>
      <c r="P93" s="3">
        <v>0.28679731736139663</v>
      </c>
      <c r="Q93" s="3">
        <v>0.3508657735467075</v>
      </c>
      <c r="R93" s="3">
        <v>0.51424267839123172</v>
      </c>
      <c r="S93" s="3">
        <v>0.76803190126441823</v>
      </c>
      <c r="T93" s="3">
        <v>1</v>
      </c>
      <c r="U93" s="3"/>
      <c r="V93" s="3"/>
      <c r="W93" s="3"/>
      <c r="X93" s="3"/>
      <c r="Y93" s="3"/>
    </row>
    <row r="94" spans="1:25" x14ac:dyDescent="0.25">
      <c r="A94" s="19">
        <v>-1.6851428653949156</v>
      </c>
      <c r="B94" s="19">
        <v>0.15220757936394591</v>
      </c>
      <c r="C94" s="19">
        <v>1.0795580241227896</v>
      </c>
      <c r="D94" s="19">
        <v>0.58690846888164572</v>
      </c>
      <c r="E94" s="19">
        <v>2.0042589136404985</v>
      </c>
      <c r="F94" s="19">
        <v>2.0516093583993609</v>
      </c>
      <c r="G94" s="19">
        <v>3.3589598031582142</v>
      </c>
      <c r="H94" s="19">
        <v>3.6663102479170675</v>
      </c>
      <c r="I94" s="19">
        <v>3.2636606926759129</v>
      </c>
      <c r="J94" s="33">
        <v>1.2410111374347679</v>
      </c>
      <c r="M94" s="3" t="s">
        <v>109</v>
      </c>
      <c r="N94" s="3">
        <v>-1.4347541491678731E-2</v>
      </c>
      <c r="O94" s="3">
        <v>0.1656150219893292</v>
      </c>
      <c r="P94" s="3">
        <v>0.264547072538174</v>
      </c>
      <c r="Q94" s="3">
        <v>0.28679731736139663</v>
      </c>
      <c r="R94" s="3">
        <v>0.3508657735467075</v>
      </c>
      <c r="S94" s="3">
        <v>0.51424267839123172</v>
      </c>
      <c r="T94" s="3">
        <v>0.76803190126441823</v>
      </c>
      <c r="U94" s="3">
        <v>1</v>
      </c>
      <c r="V94" s="3"/>
      <c r="W94" s="3"/>
      <c r="X94" s="3"/>
      <c r="Y94" s="3"/>
    </row>
    <row r="95" spans="1:25" x14ac:dyDescent="0.25">
      <c r="A95" s="19">
        <v>-2.8724933101537715</v>
      </c>
      <c r="B95" s="19">
        <v>-1.6851428653949156</v>
      </c>
      <c r="C95" s="19">
        <v>0.15220757936394591</v>
      </c>
      <c r="D95" s="19">
        <v>1.0795580241227896</v>
      </c>
      <c r="E95" s="19">
        <v>0.58690846888164572</v>
      </c>
      <c r="F95" s="19">
        <v>2.0042589136404985</v>
      </c>
      <c r="G95" s="19">
        <v>2.0516093583993609</v>
      </c>
      <c r="H95" s="19">
        <v>3.3589598031582142</v>
      </c>
      <c r="I95" s="19">
        <v>3.6663102479170675</v>
      </c>
      <c r="J95" s="19">
        <v>3.2636606926759129</v>
      </c>
      <c r="K95" s="33">
        <v>1.2410111374347679</v>
      </c>
      <c r="M95" s="3" t="s">
        <v>110</v>
      </c>
      <c r="N95" s="3">
        <v>-0.12596070707393753</v>
      </c>
      <c r="O95" s="3">
        <v>-1.4347541491678731E-2</v>
      </c>
      <c r="P95" s="3">
        <v>0.1656150219893292</v>
      </c>
      <c r="Q95" s="3">
        <v>0.264547072538174</v>
      </c>
      <c r="R95" s="3">
        <v>0.28679731736139663</v>
      </c>
      <c r="S95" s="3">
        <v>0.3508657735467075</v>
      </c>
      <c r="T95" s="3">
        <v>0.51424267839123172</v>
      </c>
      <c r="U95" s="3">
        <v>0.76803190126441823</v>
      </c>
      <c r="V95" s="3">
        <v>1</v>
      </c>
      <c r="W95" s="3"/>
      <c r="X95" s="3"/>
      <c r="Y95" s="3"/>
    </row>
    <row r="96" spans="1:25" x14ac:dyDescent="0.25">
      <c r="A96" s="44">
        <v>-2.0998437549126336</v>
      </c>
      <c r="B96" s="44">
        <v>-2.8724933101537715</v>
      </c>
      <c r="C96" s="44">
        <v>-1.6851428653949156</v>
      </c>
      <c r="D96" s="44">
        <v>0.15220757936394591</v>
      </c>
      <c r="E96" s="44">
        <v>1.0795580241227896</v>
      </c>
      <c r="F96" s="44">
        <v>0.58690846888164572</v>
      </c>
      <c r="G96" s="44">
        <v>2.0042589136404985</v>
      </c>
      <c r="H96" s="44">
        <v>2.0516093583993609</v>
      </c>
      <c r="I96" s="44">
        <v>3.3589598031582142</v>
      </c>
      <c r="J96" s="44">
        <v>3.6663102479170675</v>
      </c>
      <c r="K96" s="44">
        <v>3.2636606926759129</v>
      </c>
      <c r="L96" s="45">
        <v>1.2410111374347679</v>
      </c>
      <c r="M96" s="3" t="s">
        <v>111</v>
      </c>
      <c r="N96" s="3">
        <v>-0.20257510284083957</v>
      </c>
      <c r="O96" s="3">
        <v>-0.12596070707393753</v>
      </c>
      <c r="P96" s="3">
        <v>-1.4347541491678731E-2</v>
      </c>
      <c r="Q96" s="3">
        <v>0.1656150219893292</v>
      </c>
      <c r="R96" s="3">
        <v>0.264547072538174</v>
      </c>
      <c r="S96" s="3">
        <v>0.28679731736139663</v>
      </c>
      <c r="T96" s="3">
        <v>0.3508657735467075</v>
      </c>
      <c r="U96" s="3">
        <v>0.51424267839123172</v>
      </c>
      <c r="V96" s="3">
        <v>0.76803190126441823</v>
      </c>
      <c r="W96" s="3">
        <v>1</v>
      </c>
      <c r="X96" s="3"/>
      <c r="Y96" s="3"/>
    </row>
    <row r="97" spans="1:25" x14ac:dyDescent="0.25">
      <c r="A97" s="44">
        <v>-2.5171941996714793</v>
      </c>
      <c r="B97" s="44">
        <v>-2.0998437549126336</v>
      </c>
      <c r="C97" s="44">
        <v>-2.8724933101537715</v>
      </c>
      <c r="D97" s="44">
        <v>-1.6851428653949156</v>
      </c>
      <c r="E97" s="44">
        <v>0.15220757936394591</v>
      </c>
      <c r="F97" s="44">
        <v>1.0795580241227896</v>
      </c>
      <c r="G97" s="44">
        <v>0.58690846888164572</v>
      </c>
      <c r="H97" s="44">
        <v>2.0042589136404985</v>
      </c>
      <c r="I97" s="44">
        <v>2.0516093583993609</v>
      </c>
      <c r="J97" s="44">
        <v>3.3589598031582142</v>
      </c>
      <c r="K97" s="44">
        <v>3.6663102479170675</v>
      </c>
      <c r="L97" s="44">
        <v>3.2636606926759129</v>
      </c>
      <c r="M97" s="3" t="s">
        <v>112</v>
      </c>
      <c r="N97" s="3">
        <v>-0.21642937313312893</v>
      </c>
      <c r="O97" s="3">
        <v>-0.20257510284083957</v>
      </c>
      <c r="P97" s="3">
        <v>-0.12596070707393753</v>
      </c>
      <c r="Q97" s="3">
        <v>-1.4347541491678731E-2</v>
      </c>
      <c r="R97" s="3">
        <v>0.1656150219893292</v>
      </c>
      <c r="S97" s="3">
        <v>0.264547072538174</v>
      </c>
      <c r="T97" s="3">
        <v>0.28679731736139663</v>
      </c>
      <c r="U97" s="3">
        <v>0.3508657735467075</v>
      </c>
      <c r="V97" s="3">
        <v>0.51424267839123172</v>
      </c>
      <c r="W97" s="3">
        <v>0.76803190126441823</v>
      </c>
      <c r="X97" s="3">
        <v>1</v>
      </c>
      <c r="Y97" s="3"/>
    </row>
    <row r="98" spans="1:25" ht="15.75" thickBot="1" x14ac:dyDescent="0.3">
      <c r="A98" s="44">
        <v>-0.63454464443034198</v>
      </c>
      <c r="B98" s="44">
        <v>-2.5171941996714793</v>
      </c>
      <c r="C98" s="44">
        <v>-2.0998437549126336</v>
      </c>
      <c r="D98" s="44">
        <v>-2.8724933101537715</v>
      </c>
      <c r="E98" s="44">
        <v>-1.6851428653949156</v>
      </c>
      <c r="F98" s="44">
        <v>0.15220757936394591</v>
      </c>
      <c r="G98" s="44">
        <v>1.0795580241227896</v>
      </c>
      <c r="H98" s="44">
        <v>0.58690846888164572</v>
      </c>
      <c r="I98" s="44">
        <v>2.0042589136404985</v>
      </c>
      <c r="J98" s="44">
        <v>2.0516093583993609</v>
      </c>
      <c r="K98" s="44">
        <v>3.3589598031582142</v>
      </c>
      <c r="L98" s="44">
        <v>3.6663102479170675</v>
      </c>
      <c r="M98" s="12" t="s">
        <v>113</v>
      </c>
      <c r="N98" s="12">
        <v>-0.20813500024183793</v>
      </c>
      <c r="O98" s="12">
        <v>-0.21642937313312893</v>
      </c>
      <c r="P98" s="12">
        <v>-0.20257510284083957</v>
      </c>
      <c r="Q98" s="12">
        <v>-0.12596070707393753</v>
      </c>
      <c r="R98" s="12">
        <v>-1.4347541491678731E-2</v>
      </c>
      <c r="S98" s="12">
        <v>0.1656150219893292</v>
      </c>
      <c r="T98" s="12">
        <v>0.264547072538174</v>
      </c>
      <c r="U98" s="12">
        <v>0.28679731736139663</v>
      </c>
      <c r="V98" s="12">
        <v>0.3508657735467075</v>
      </c>
      <c r="W98" s="12">
        <v>0.51424267839123172</v>
      </c>
      <c r="X98" s="12">
        <v>0.76803190126441823</v>
      </c>
      <c r="Y98" s="12">
        <v>1</v>
      </c>
    </row>
    <row r="99" spans="1:25" x14ac:dyDescent="0.25">
      <c r="A99" s="44">
        <v>5.4581049108108104</v>
      </c>
      <c r="B99" s="44">
        <v>-0.63454464443034198</v>
      </c>
      <c r="C99" s="44">
        <v>-2.5171941996714793</v>
      </c>
      <c r="D99" s="44">
        <v>-2.0998437549126336</v>
      </c>
      <c r="E99" s="44">
        <v>-2.8724933101537715</v>
      </c>
      <c r="F99" s="44">
        <v>-1.6851428653949156</v>
      </c>
      <c r="G99" s="44">
        <v>0.15220757936394591</v>
      </c>
      <c r="H99" s="44">
        <v>1.0795580241227896</v>
      </c>
      <c r="I99" s="44">
        <v>0.58690846888164572</v>
      </c>
      <c r="J99" s="44">
        <v>2.0042589136404985</v>
      </c>
      <c r="K99" s="44">
        <v>2.0516093583993609</v>
      </c>
      <c r="L99" s="44">
        <v>3.3589598031582142</v>
      </c>
    </row>
    <row r="100" spans="1:25" x14ac:dyDescent="0.25">
      <c r="A100" s="44">
        <v>-1.9392455339480463</v>
      </c>
      <c r="B100" s="44">
        <v>5.4581049108108104</v>
      </c>
      <c r="C100" s="44">
        <v>-0.63454464443034198</v>
      </c>
      <c r="D100" s="44">
        <v>-2.5171941996714793</v>
      </c>
      <c r="E100" s="44">
        <v>-2.0998437549126336</v>
      </c>
      <c r="F100" s="44">
        <v>-2.8724933101537715</v>
      </c>
      <c r="G100" s="44">
        <v>-1.6851428653949156</v>
      </c>
      <c r="H100" s="44">
        <v>0.15220757936394591</v>
      </c>
      <c r="I100" s="44">
        <v>1.0795580241227896</v>
      </c>
      <c r="J100" s="44">
        <v>0.58690846888164572</v>
      </c>
      <c r="K100" s="44">
        <v>2.0042589136404985</v>
      </c>
      <c r="L100" s="44">
        <v>2.0516093583993609</v>
      </c>
    </row>
    <row r="101" spans="1:25" x14ac:dyDescent="0.25">
      <c r="A101" s="44">
        <v>3.3404021293094388E-2</v>
      </c>
      <c r="B101" s="44">
        <v>-1.9392455339480463</v>
      </c>
      <c r="C101" s="44">
        <v>5.4581049108108104</v>
      </c>
      <c r="D101" s="44">
        <v>-0.63454464443034198</v>
      </c>
      <c r="E101" s="44">
        <v>-2.5171941996714793</v>
      </c>
      <c r="F101" s="44">
        <v>-2.0998437549126336</v>
      </c>
      <c r="G101" s="44">
        <v>-2.8724933101537715</v>
      </c>
      <c r="H101" s="44">
        <v>-1.6851428653949156</v>
      </c>
      <c r="I101" s="44">
        <v>0.15220757936394591</v>
      </c>
      <c r="J101" s="44">
        <v>1.0795580241227896</v>
      </c>
      <c r="K101" s="44">
        <v>0.58690846888164572</v>
      </c>
      <c r="L101" s="44">
        <v>2.0042589136404985</v>
      </c>
    </row>
    <row r="102" spans="1:25" x14ac:dyDescent="0.25">
      <c r="A102" s="44">
        <v>-0.47394642346576177</v>
      </c>
      <c r="B102" s="44">
        <v>3.3404021293094388E-2</v>
      </c>
      <c r="C102" s="44">
        <v>-1.9392455339480463</v>
      </c>
      <c r="D102" s="44">
        <v>5.4581049108108104</v>
      </c>
      <c r="E102" s="44">
        <v>-0.63454464443034198</v>
      </c>
      <c r="F102" s="44">
        <v>-2.5171941996714793</v>
      </c>
      <c r="G102" s="44">
        <v>-2.0998437549126336</v>
      </c>
      <c r="H102" s="44">
        <v>-2.8724933101537715</v>
      </c>
      <c r="I102" s="44">
        <v>-1.6851428653949156</v>
      </c>
      <c r="J102" s="44">
        <v>0.15220757936394591</v>
      </c>
      <c r="K102" s="44">
        <v>1.0795580241227896</v>
      </c>
      <c r="L102" s="44">
        <v>0.58690846888164572</v>
      </c>
    </row>
    <row r="103" spans="1:25" x14ac:dyDescent="0.25">
      <c r="A103" s="44">
        <v>-0.8812968682246094</v>
      </c>
      <c r="B103" s="44">
        <v>-0.47394642346576177</v>
      </c>
      <c r="C103" s="44">
        <v>3.3404021293094388E-2</v>
      </c>
      <c r="D103" s="44">
        <v>-1.9392455339480463</v>
      </c>
      <c r="E103" s="44">
        <v>5.4581049108108104</v>
      </c>
      <c r="F103" s="44">
        <v>-0.63454464443034198</v>
      </c>
      <c r="G103" s="44">
        <v>-2.5171941996714793</v>
      </c>
      <c r="H103" s="44">
        <v>-2.0998437549126336</v>
      </c>
      <c r="I103" s="44">
        <v>-2.8724933101537715</v>
      </c>
      <c r="J103" s="44">
        <v>-1.6851428653949156</v>
      </c>
      <c r="K103" s="44">
        <v>0.15220757936394591</v>
      </c>
      <c r="L103" s="44">
        <v>1.0795580241227896</v>
      </c>
    </row>
    <row r="104" spans="1:25" x14ac:dyDescent="0.25">
      <c r="A104" s="44">
        <v>0.28135268701652905</v>
      </c>
      <c r="B104" s="44">
        <v>-0.8812968682246094</v>
      </c>
      <c r="C104" s="44">
        <v>-0.47394642346576177</v>
      </c>
      <c r="D104" s="44">
        <v>3.3404021293094388E-2</v>
      </c>
      <c r="E104" s="44">
        <v>-1.9392455339480463</v>
      </c>
      <c r="F104" s="44">
        <v>5.4581049108108104</v>
      </c>
      <c r="G104" s="44">
        <v>-0.63454464443034198</v>
      </c>
      <c r="H104" s="44">
        <v>-2.5171941996714793</v>
      </c>
      <c r="I104" s="44">
        <v>-2.0998437549126336</v>
      </c>
      <c r="J104" s="44">
        <v>-2.8724933101537715</v>
      </c>
      <c r="K104" s="44">
        <v>-1.6851428653949156</v>
      </c>
      <c r="L104" s="44">
        <v>0.15220757936394591</v>
      </c>
    </row>
    <row r="105" spans="1:25" x14ac:dyDescent="0.25">
      <c r="A105" s="44">
        <v>0.63400224225767943</v>
      </c>
      <c r="B105" s="44">
        <v>0.28135268701652905</v>
      </c>
      <c r="C105" s="44">
        <v>-0.8812968682246094</v>
      </c>
      <c r="D105" s="44">
        <v>-0.47394642346576177</v>
      </c>
      <c r="E105" s="44">
        <v>3.3404021293094388E-2</v>
      </c>
      <c r="F105" s="44">
        <v>-1.9392455339480463</v>
      </c>
      <c r="G105" s="44">
        <v>5.4581049108108104</v>
      </c>
      <c r="H105" s="44">
        <v>-0.63454464443034198</v>
      </c>
      <c r="I105" s="44">
        <v>-2.5171941996714793</v>
      </c>
      <c r="J105" s="44">
        <v>-2.0998437549126336</v>
      </c>
      <c r="K105" s="44">
        <v>-2.8724933101537715</v>
      </c>
      <c r="L105" s="44">
        <v>-1.6851428653949156</v>
      </c>
    </row>
    <row r="106" spans="1:25" x14ac:dyDescent="0.25">
      <c r="A106" s="44">
        <v>0.10665179749882725</v>
      </c>
      <c r="B106" s="44">
        <v>0.63400224225767943</v>
      </c>
      <c r="C106" s="44">
        <v>0.28135268701652905</v>
      </c>
      <c r="D106" s="44">
        <v>-0.8812968682246094</v>
      </c>
      <c r="E106" s="44">
        <v>-0.47394642346576177</v>
      </c>
      <c r="F106" s="44">
        <v>3.3404021293094388E-2</v>
      </c>
      <c r="G106" s="44">
        <v>-1.9392455339480463</v>
      </c>
      <c r="H106" s="44">
        <v>5.4581049108108104</v>
      </c>
      <c r="I106" s="44">
        <v>-0.63454464443034198</v>
      </c>
      <c r="J106" s="44">
        <v>-2.5171941996714793</v>
      </c>
      <c r="K106" s="44">
        <v>-2.0998437549126336</v>
      </c>
      <c r="L106" s="44">
        <v>-2.8724933101537715</v>
      </c>
    </row>
    <row r="107" spans="1:25" x14ac:dyDescent="0.25">
      <c r="A107" s="44">
        <v>2.31930135273997</v>
      </c>
      <c r="B107" s="44">
        <v>0.10665179749882725</v>
      </c>
      <c r="C107" s="44">
        <v>0.63400224225767943</v>
      </c>
      <c r="D107" s="44">
        <v>0.28135268701652905</v>
      </c>
      <c r="E107" s="44">
        <v>-0.8812968682246094</v>
      </c>
      <c r="F107" s="44">
        <v>-0.47394642346576177</v>
      </c>
      <c r="G107" s="44">
        <v>3.3404021293094388E-2</v>
      </c>
      <c r="H107" s="44">
        <v>-1.9392455339480463</v>
      </c>
      <c r="I107" s="44">
        <v>5.4581049108108104</v>
      </c>
      <c r="J107" s="44">
        <v>-0.63454464443034198</v>
      </c>
      <c r="K107" s="44">
        <v>-2.5171941996714793</v>
      </c>
      <c r="L107" s="44">
        <v>-2.0998437549126336</v>
      </c>
    </row>
    <row r="108" spans="1:25" x14ac:dyDescent="0.25">
      <c r="A108" s="44">
        <v>1.9419509079811093</v>
      </c>
      <c r="B108" s="44">
        <v>2.31930135273997</v>
      </c>
      <c r="C108" s="44">
        <v>0.10665179749882725</v>
      </c>
      <c r="D108" s="44">
        <v>0.63400224225767943</v>
      </c>
      <c r="E108" s="44">
        <v>0.28135268701652905</v>
      </c>
      <c r="F108" s="44">
        <v>-0.8812968682246094</v>
      </c>
      <c r="G108" s="44">
        <v>-0.47394642346576177</v>
      </c>
      <c r="H108" s="44">
        <v>3.3404021293094388E-2</v>
      </c>
      <c r="I108" s="44">
        <v>-1.9392455339480463</v>
      </c>
      <c r="J108" s="44">
        <v>5.4581049108108104</v>
      </c>
      <c r="K108" s="44">
        <v>-0.63454464443034198</v>
      </c>
      <c r="L108" s="44">
        <v>-2.5171941996714793</v>
      </c>
    </row>
    <row r="109" spans="1:25" x14ac:dyDescent="0.25">
      <c r="A109" s="44">
        <v>2.3046004632222576</v>
      </c>
      <c r="B109" s="44">
        <v>1.9419509079811093</v>
      </c>
      <c r="C109" s="44">
        <v>2.31930135273997</v>
      </c>
      <c r="D109" s="44">
        <v>0.10665179749882725</v>
      </c>
      <c r="E109" s="44">
        <v>0.63400224225767943</v>
      </c>
      <c r="F109" s="44">
        <v>0.28135268701652905</v>
      </c>
      <c r="G109" s="44">
        <v>-0.8812968682246094</v>
      </c>
      <c r="H109" s="44">
        <v>-0.47394642346576177</v>
      </c>
      <c r="I109" s="44">
        <v>3.3404021293094388E-2</v>
      </c>
      <c r="J109" s="44">
        <v>-1.9392455339480463</v>
      </c>
      <c r="K109" s="44">
        <v>5.4581049108108104</v>
      </c>
      <c r="L109" s="44">
        <v>-0.63454464443034198</v>
      </c>
    </row>
    <row r="110" spans="1:25" x14ac:dyDescent="0.25">
      <c r="A110" s="44">
        <v>1.5872500184634006</v>
      </c>
      <c r="B110" s="44">
        <v>2.3046004632222576</v>
      </c>
      <c r="C110" s="44">
        <v>1.9419509079811093</v>
      </c>
      <c r="D110" s="44">
        <v>2.31930135273997</v>
      </c>
      <c r="E110" s="44">
        <v>0.10665179749882725</v>
      </c>
      <c r="F110" s="44">
        <v>0.63400224225767943</v>
      </c>
      <c r="G110" s="44">
        <v>0.28135268701652905</v>
      </c>
      <c r="H110" s="44">
        <v>-0.8812968682246094</v>
      </c>
      <c r="I110" s="44">
        <v>-0.47394642346576177</v>
      </c>
      <c r="J110" s="44">
        <v>3.3404021293094388E-2</v>
      </c>
      <c r="K110" s="44">
        <v>-1.9392455339480463</v>
      </c>
      <c r="L110" s="44">
        <v>5.4581049108108104</v>
      </c>
    </row>
    <row r="111" spans="1:25" x14ac:dyDescent="0.25">
      <c r="A111" s="44">
        <v>-1.830100426295445</v>
      </c>
      <c r="B111" s="44">
        <v>1.5872500184634006</v>
      </c>
      <c r="C111" s="44">
        <v>2.3046004632222576</v>
      </c>
      <c r="D111" s="44">
        <v>1.9419509079811093</v>
      </c>
      <c r="E111" s="44">
        <v>2.31930135273997</v>
      </c>
      <c r="F111" s="44">
        <v>0.10665179749882725</v>
      </c>
      <c r="G111" s="44">
        <v>0.63400224225767943</v>
      </c>
      <c r="H111" s="44">
        <v>0.28135268701652905</v>
      </c>
      <c r="I111" s="44">
        <v>-0.8812968682246094</v>
      </c>
      <c r="J111" s="44">
        <v>-0.47394642346576177</v>
      </c>
      <c r="K111" s="44">
        <v>3.3404021293094388E-2</v>
      </c>
      <c r="L111" s="44">
        <v>-1.9392455339480463</v>
      </c>
    </row>
    <row r="112" spans="1:25" x14ac:dyDescent="0.25">
      <c r="A112" s="44">
        <v>-1.3874508710543054</v>
      </c>
      <c r="B112" s="44">
        <v>-1.830100426295445</v>
      </c>
      <c r="C112" s="44">
        <v>1.5872500184634006</v>
      </c>
      <c r="D112" s="44">
        <v>2.3046004632222576</v>
      </c>
      <c r="E112" s="44">
        <v>1.9419509079811093</v>
      </c>
      <c r="F112" s="44">
        <v>2.31930135273997</v>
      </c>
      <c r="G112" s="44">
        <v>0.10665179749882725</v>
      </c>
      <c r="H112" s="44">
        <v>0.63400224225767943</v>
      </c>
      <c r="I112" s="44">
        <v>0.28135268701652905</v>
      </c>
      <c r="J112" s="44">
        <v>-0.8812968682246094</v>
      </c>
      <c r="K112" s="44">
        <v>-0.47394642346576177</v>
      </c>
      <c r="L112" s="44">
        <v>3.3404021293094388E-2</v>
      </c>
    </row>
    <row r="113" spans="1:12" x14ac:dyDescent="0.25">
      <c r="A113" s="44">
        <v>-1.6048013158131624</v>
      </c>
      <c r="B113" s="44">
        <v>-1.3874508710543054</v>
      </c>
      <c r="C113" s="44">
        <v>-1.830100426295445</v>
      </c>
      <c r="D113" s="44">
        <v>1.5872500184634006</v>
      </c>
      <c r="E113" s="44">
        <v>2.3046004632222576</v>
      </c>
      <c r="F113" s="44">
        <v>1.9419509079811093</v>
      </c>
      <c r="G113" s="44">
        <v>2.31930135273997</v>
      </c>
      <c r="H113" s="44">
        <v>0.10665179749882725</v>
      </c>
      <c r="I113" s="44">
        <v>0.63400224225767943</v>
      </c>
      <c r="J113" s="44">
        <v>0.28135268701652905</v>
      </c>
      <c r="K113" s="44">
        <v>-0.8812968682246094</v>
      </c>
      <c r="L113" s="44">
        <v>-0.47394642346576177</v>
      </c>
    </row>
    <row r="114" spans="1:12" x14ac:dyDescent="0.25">
      <c r="A114" s="44">
        <v>-1.7221517605720109</v>
      </c>
      <c r="B114" s="44">
        <v>-1.6048013158131624</v>
      </c>
      <c r="C114" s="44">
        <v>-1.3874508710543054</v>
      </c>
      <c r="D114" s="44">
        <v>-1.830100426295445</v>
      </c>
      <c r="E114" s="44">
        <v>1.5872500184634006</v>
      </c>
      <c r="F114" s="44">
        <v>2.3046004632222576</v>
      </c>
      <c r="G114" s="44">
        <v>1.9419509079811093</v>
      </c>
      <c r="H114" s="44">
        <v>2.31930135273997</v>
      </c>
      <c r="I114" s="44">
        <v>0.10665179749882725</v>
      </c>
      <c r="J114" s="44">
        <v>0.63400224225767943</v>
      </c>
      <c r="K114" s="44">
        <v>0.28135268701652905</v>
      </c>
      <c r="L114" s="44">
        <v>-0.8812968682246094</v>
      </c>
    </row>
    <row r="115" spans="1:12" x14ac:dyDescent="0.25">
      <c r="A115" s="44">
        <v>0.74049779466913179</v>
      </c>
      <c r="B115" s="44">
        <v>-1.7221517605720109</v>
      </c>
      <c r="C115" s="44">
        <v>-1.6048013158131624</v>
      </c>
      <c r="D115" s="44">
        <v>-1.3874508710543054</v>
      </c>
      <c r="E115" s="44">
        <v>-1.830100426295445</v>
      </c>
      <c r="F115" s="44">
        <v>1.5872500184634006</v>
      </c>
      <c r="G115" s="44">
        <v>2.3046004632222576</v>
      </c>
      <c r="H115" s="44">
        <v>1.9419509079811093</v>
      </c>
      <c r="I115" s="44">
        <v>2.31930135273997</v>
      </c>
      <c r="J115" s="44">
        <v>0.10665179749882725</v>
      </c>
      <c r="K115" s="44">
        <v>0.63400224225767943</v>
      </c>
      <c r="L115" s="44">
        <v>0.28135268701652905</v>
      </c>
    </row>
    <row r="116" spans="1:12" x14ac:dyDescent="0.25">
      <c r="A116" s="44">
        <v>3.2731473499102819</v>
      </c>
      <c r="B116" s="44">
        <v>0.74049779466913179</v>
      </c>
      <c r="C116" s="44">
        <v>-1.7221517605720109</v>
      </c>
      <c r="D116" s="44">
        <v>-1.6048013158131624</v>
      </c>
      <c r="E116" s="44">
        <v>-1.3874508710543054</v>
      </c>
      <c r="F116" s="44">
        <v>-1.830100426295445</v>
      </c>
      <c r="G116" s="44">
        <v>1.5872500184634006</v>
      </c>
      <c r="H116" s="44">
        <v>2.3046004632222576</v>
      </c>
      <c r="I116" s="44">
        <v>1.9419509079811093</v>
      </c>
      <c r="J116" s="44">
        <v>2.31930135273997</v>
      </c>
      <c r="K116" s="44">
        <v>0.10665179749882725</v>
      </c>
      <c r="L116" s="44">
        <v>0.63400224225767943</v>
      </c>
    </row>
    <row r="117" spans="1:12" x14ac:dyDescent="0.25">
      <c r="A117" s="44">
        <v>4.5857969051514189</v>
      </c>
      <c r="B117" s="44">
        <v>3.2731473499102819</v>
      </c>
      <c r="C117" s="44">
        <v>0.74049779466913179</v>
      </c>
      <c r="D117" s="44">
        <v>-1.7221517605720109</v>
      </c>
      <c r="E117" s="44">
        <v>-1.6048013158131624</v>
      </c>
      <c r="F117" s="44">
        <v>-1.3874508710543054</v>
      </c>
      <c r="G117" s="44">
        <v>-1.830100426295445</v>
      </c>
      <c r="H117" s="44">
        <v>1.5872500184634006</v>
      </c>
      <c r="I117" s="44">
        <v>2.3046004632222576</v>
      </c>
      <c r="J117" s="44">
        <v>1.9419509079811093</v>
      </c>
      <c r="K117" s="44">
        <v>2.31930135273997</v>
      </c>
      <c r="L117" s="44">
        <v>0.10665179749882725</v>
      </c>
    </row>
    <row r="118" spans="1:12" x14ac:dyDescent="0.25">
      <c r="A118" s="44">
        <v>0.57844646039256276</v>
      </c>
      <c r="B118" s="44">
        <v>4.5857969051514189</v>
      </c>
      <c r="C118" s="44">
        <v>3.2731473499102819</v>
      </c>
      <c r="D118" s="44">
        <v>0.74049779466913179</v>
      </c>
      <c r="E118" s="44">
        <v>-1.7221517605720109</v>
      </c>
      <c r="F118" s="44">
        <v>-1.6048013158131624</v>
      </c>
      <c r="G118" s="44">
        <v>-1.3874508710543054</v>
      </c>
      <c r="H118" s="44">
        <v>-1.830100426295445</v>
      </c>
      <c r="I118" s="44">
        <v>1.5872500184634006</v>
      </c>
      <c r="J118" s="44">
        <v>2.3046004632222576</v>
      </c>
      <c r="K118" s="44">
        <v>1.9419509079811093</v>
      </c>
      <c r="L118" s="44">
        <v>2.31930135273997</v>
      </c>
    </row>
    <row r="119" spans="1:12" x14ac:dyDescent="0.25">
      <c r="A119" s="44">
        <v>-1.1289039843662891</v>
      </c>
      <c r="B119" s="44">
        <v>0.57844646039256276</v>
      </c>
      <c r="C119" s="44">
        <v>4.5857969051514189</v>
      </c>
      <c r="D119" s="44">
        <v>3.2731473499102819</v>
      </c>
      <c r="E119" s="44">
        <v>0.74049779466913179</v>
      </c>
      <c r="F119" s="44">
        <v>-1.7221517605720109</v>
      </c>
      <c r="G119" s="44">
        <v>-1.6048013158131624</v>
      </c>
      <c r="H119" s="44">
        <v>-1.3874508710543054</v>
      </c>
      <c r="I119" s="44">
        <v>-1.830100426295445</v>
      </c>
      <c r="J119" s="44">
        <v>1.5872500184634006</v>
      </c>
      <c r="K119" s="44">
        <v>2.3046004632222576</v>
      </c>
      <c r="L119" s="44">
        <v>1.9419509079811093</v>
      </c>
    </row>
    <row r="120" spans="1:12" x14ac:dyDescent="0.25">
      <c r="A120" s="44">
        <v>-4.316254429125145</v>
      </c>
      <c r="B120" s="44">
        <v>-1.1289039843662891</v>
      </c>
      <c r="C120" s="44">
        <v>0.57844646039256276</v>
      </c>
      <c r="D120" s="44">
        <v>4.5857969051514189</v>
      </c>
      <c r="E120" s="44">
        <v>3.2731473499102819</v>
      </c>
      <c r="F120" s="44">
        <v>0.74049779466913179</v>
      </c>
      <c r="G120" s="44">
        <v>-1.7221517605720109</v>
      </c>
      <c r="H120" s="44">
        <v>-1.6048013158131624</v>
      </c>
      <c r="I120" s="44">
        <v>-1.3874508710543054</v>
      </c>
      <c r="J120" s="44">
        <v>-1.830100426295445</v>
      </c>
      <c r="K120" s="44">
        <v>1.5872500184634006</v>
      </c>
      <c r="L120" s="44">
        <v>2.3046004632222576</v>
      </c>
    </row>
    <row r="121" spans="1:12" x14ac:dyDescent="0.25">
      <c r="A121" s="44">
        <v>-4.2036048738839895</v>
      </c>
      <c r="B121" s="44">
        <v>-4.316254429125145</v>
      </c>
      <c r="C121" s="44">
        <v>-1.1289039843662891</v>
      </c>
      <c r="D121" s="44">
        <v>0.57844646039256276</v>
      </c>
      <c r="E121" s="44">
        <v>4.5857969051514189</v>
      </c>
      <c r="F121" s="44">
        <v>3.2731473499102819</v>
      </c>
      <c r="G121" s="44">
        <v>0.74049779466913179</v>
      </c>
      <c r="H121" s="44">
        <v>-1.7221517605720109</v>
      </c>
      <c r="I121" s="44">
        <v>-1.6048013158131624</v>
      </c>
      <c r="J121" s="44">
        <v>-1.3874508710543054</v>
      </c>
      <c r="K121" s="44">
        <v>-1.830100426295445</v>
      </c>
      <c r="L121" s="44">
        <v>1.5872500184634006</v>
      </c>
    </row>
    <row r="122" spans="1:12" x14ac:dyDescent="0.25">
      <c r="A122" s="44">
        <v>-4.2809553186428531</v>
      </c>
      <c r="B122" s="44">
        <v>-4.2036048738839895</v>
      </c>
      <c r="C122" s="44">
        <v>-4.316254429125145</v>
      </c>
      <c r="D122" s="44">
        <v>-1.1289039843662891</v>
      </c>
      <c r="E122" s="44">
        <v>0.57844646039256276</v>
      </c>
      <c r="F122" s="44">
        <v>4.5857969051514189</v>
      </c>
      <c r="G122" s="44">
        <v>3.2731473499102819</v>
      </c>
      <c r="H122" s="44">
        <v>0.74049779466913179</v>
      </c>
      <c r="I122" s="44">
        <v>-1.7221517605720109</v>
      </c>
      <c r="J122" s="44">
        <v>-1.6048013158131624</v>
      </c>
      <c r="K122" s="44">
        <v>-1.3874508710543054</v>
      </c>
      <c r="L122" s="44">
        <v>-1.830100426295445</v>
      </c>
    </row>
    <row r="123" spans="1:12" x14ac:dyDescent="0.25">
      <c r="A123" s="44">
        <v>-7.1483057634017086</v>
      </c>
      <c r="B123" s="44">
        <v>-4.2809553186428531</v>
      </c>
      <c r="C123" s="44">
        <v>-4.2036048738839895</v>
      </c>
      <c r="D123" s="44">
        <v>-4.316254429125145</v>
      </c>
      <c r="E123" s="44">
        <v>-1.1289039843662891</v>
      </c>
      <c r="F123" s="44">
        <v>0.57844646039256276</v>
      </c>
      <c r="G123" s="44">
        <v>4.5857969051514189</v>
      </c>
      <c r="H123" s="44">
        <v>3.2731473499102819</v>
      </c>
      <c r="I123" s="44">
        <v>0.74049779466913179</v>
      </c>
      <c r="J123" s="44">
        <v>-1.7221517605720109</v>
      </c>
      <c r="K123" s="44">
        <v>-1.6048013158131624</v>
      </c>
      <c r="L123" s="44">
        <v>-1.3874508710543054</v>
      </c>
    </row>
    <row r="124" spans="1:12" x14ac:dyDescent="0.25">
      <c r="A124" s="44">
        <v>-8.6556562081605648</v>
      </c>
      <c r="B124" s="44">
        <v>-7.1483057634017086</v>
      </c>
      <c r="C124" s="44">
        <v>-4.2809553186428531</v>
      </c>
      <c r="D124" s="44">
        <v>-4.2036048738839895</v>
      </c>
      <c r="E124" s="44">
        <v>-4.316254429125145</v>
      </c>
      <c r="F124" s="44">
        <v>-1.1289039843662891</v>
      </c>
      <c r="G124" s="44">
        <v>0.57844646039256276</v>
      </c>
      <c r="H124" s="44">
        <v>4.5857969051514189</v>
      </c>
      <c r="I124" s="44">
        <v>3.2731473499102819</v>
      </c>
      <c r="J124" s="44">
        <v>0.74049779466913179</v>
      </c>
      <c r="K124" s="44">
        <v>-1.7221517605720109</v>
      </c>
      <c r="L124" s="44">
        <v>-1.6048013158131624</v>
      </c>
    </row>
    <row r="125" spans="1:12" x14ac:dyDescent="0.25">
      <c r="A125" s="44">
        <v>-7.5730066529194247</v>
      </c>
      <c r="B125" s="44">
        <v>-8.6556562081605648</v>
      </c>
      <c r="C125" s="44">
        <v>-7.1483057634017086</v>
      </c>
      <c r="D125" s="44">
        <v>-4.2809553186428531</v>
      </c>
      <c r="E125" s="44">
        <v>-4.2036048738839895</v>
      </c>
      <c r="F125" s="44">
        <v>-4.316254429125145</v>
      </c>
      <c r="G125" s="44">
        <v>-1.1289039843662891</v>
      </c>
      <c r="H125" s="44">
        <v>0.57844646039256276</v>
      </c>
      <c r="I125" s="44">
        <v>4.5857969051514189</v>
      </c>
      <c r="J125" s="44">
        <v>3.2731473499102819</v>
      </c>
      <c r="K125" s="44">
        <v>0.74049779466913179</v>
      </c>
      <c r="L125" s="44">
        <v>-1.7221517605720109</v>
      </c>
    </row>
    <row r="126" spans="1:12" x14ac:dyDescent="0.25">
      <c r="A126" s="44">
        <v>-8.1103570976782748</v>
      </c>
      <c r="B126" s="44">
        <v>-7.5730066529194247</v>
      </c>
      <c r="C126" s="44">
        <v>-8.6556562081605648</v>
      </c>
      <c r="D126" s="44">
        <v>-7.1483057634017086</v>
      </c>
      <c r="E126" s="44">
        <v>-4.2809553186428531</v>
      </c>
      <c r="F126" s="44">
        <v>-4.2036048738839895</v>
      </c>
      <c r="G126" s="44">
        <v>-4.316254429125145</v>
      </c>
      <c r="H126" s="44">
        <v>-1.1289039843662891</v>
      </c>
      <c r="I126" s="44">
        <v>0.57844646039256276</v>
      </c>
      <c r="J126" s="44">
        <v>4.5857969051514189</v>
      </c>
      <c r="K126" s="44">
        <v>3.2731473499102819</v>
      </c>
      <c r="L126" s="44">
        <v>0.74049779466913179</v>
      </c>
    </row>
    <row r="127" spans="1:12" x14ac:dyDescent="0.25">
      <c r="A127" s="44">
        <v>-6.7177075424371253</v>
      </c>
      <c r="B127" s="44">
        <v>-8.1103570976782748</v>
      </c>
      <c r="C127" s="44">
        <v>-7.5730066529194247</v>
      </c>
      <c r="D127" s="44">
        <v>-8.6556562081605648</v>
      </c>
      <c r="E127" s="44">
        <v>-7.1483057634017086</v>
      </c>
      <c r="F127" s="44">
        <v>-4.2809553186428531</v>
      </c>
      <c r="G127" s="44">
        <v>-4.2036048738839895</v>
      </c>
      <c r="H127" s="44">
        <v>-4.316254429125145</v>
      </c>
      <c r="I127" s="44">
        <v>-1.1289039843662891</v>
      </c>
      <c r="J127" s="44">
        <v>0.57844646039256276</v>
      </c>
      <c r="K127" s="44">
        <v>4.5857969051514189</v>
      </c>
      <c r="L127" s="44">
        <v>3.2731473499102819</v>
      </c>
    </row>
    <row r="128" spans="1:12" x14ac:dyDescent="0.25">
      <c r="A128" s="44">
        <v>-4.8950579871959832</v>
      </c>
      <c r="B128" s="44">
        <v>-6.7177075424371253</v>
      </c>
      <c r="C128" s="44">
        <v>-8.1103570976782748</v>
      </c>
      <c r="D128" s="44">
        <v>-7.5730066529194247</v>
      </c>
      <c r="E128" s="44">
        <v>-8.6556562081605648</v>
      </c>
      <c r="F128" s="44">
        <v>-7.1483057634017086</v>
      </c>
      <c r="G128" s="44">
        <v>-4.2809553186428531</v>
      </c>
      <c r="H128" s="44">
        <v>-4.2036048738839895</v>
      </c>
      <c r="I128" s="44">
        <v>-4.316254429125145</v>
      </c>
      <c r="J128" s="44">
        <v>-1.1289039843662891</v>
      </c>
      <c r="K128" s="44">
        <v>0.57844646039256276</v>
      </c>
      <c r="L128" s="44">
        <v>4.5857969051514189</v>
      </c>
    </row>
    <row r="129" spans="1:12" x14ac:dyDescent="0.25">
      <c r="A129" s="44">
        <v>-0.78240843195483478</v>
      </c>
      <c r="B129" s="44">
        <v>-4.8950579871959832</v>
      </c>
      <c r="C129" s="44">
        <v>-6.7177075424371253</v>
      </c>
      <c r="D129" s="44">
        <v>-8.1103570976782748</v>
      </c>
      <c r="E129" s="44">
        <v>-7.5730066529194247</v>
      </c>
      <c r="F129" s="44">
        <v>-8.6556562081605648</v>
      </c>
      <c r="G129" s="44">
        <v>-7.1483057634017086</v>
      </c>
      <c r="H129" s="44">
        <v>-4.2809553186428531</v>
      </c>
      <c r="I129" s="44">
        <v>-4.2036048738839895</v>
      </c>
      <c r="J129" s="44">
        <v>-4.316254429125145</v>
      </c>
      <c r="K129" s="44">
        <v>-1.1289039843662891</v>
      </c>
      <c r="L129" s="44">
        <v>0.57844646039256276</v>
      </c>
    </row>
    <row r="130" spans="1:12" x14ac:dyDescent="0.25">
      <c r="A130" s="44">
        <v>0.14024112328630878</v>
      </c>
      <c r="B130" s="44">
        <v>-0.78240843195483478</v>
      </c>
      <c r="C130" s="44">
        <v>-4.8950579871959832</v>
      </c>
      <c r="D130" s="44">
        <v>-6.7177075424371253</v>
      </c>
      <c r="E130" s="44">
        <v>-8.1103570976782748</v>
      </c>
      <c r="F130" s="44">
        <v>-7.5730066529194247</v>
      </c>
      <c r="G130" s="44">
        <v>-8.6556562081605648</v>
      </c>
      <c r="H130" s="44">
        <v>-7.1483057634017086</v>
      </c>
      <c r="I130" s="44">
        <v>-4.2809553186428531</v>
      </c>
      <c r="J130" s="44">
        <v>-4.2036048738839895</v>
      </c>
      <c r="K130" s="44">
        <v>-4.316254429125145</v>
      </c>
      <c r="L130" s="44">
        <v>-1.1289039843662891</v>
      </c>
    </row>
    <row r="131" spans="1:12" x14ac:dyDescent="0.25">
      <c r="A131" s="44">
        <v>0.1128906785274566</v>
      </c>
      <c r="B131" s="44">
        <v>0.14024112328630878</v>
      </c>
      <c r="C131" s="44">
        <v>-0.78240843195483478</v>
      </c>
      <c r="D131" s="44">
        <v>-4.8950579871959832</v>
      </c>
      <c r="E131" s="44">
        <v>-6.7177075424371253</v>
      </c>
      <c r="F131" s="44">
        <v>-8.1103570976782748</v>
      </c>
      <c r="G131" s="44">
        <v>-7.5730066529194247</v>
      </c>
      <c r="H131" s="44">
        <v>-8.6556562081605648</v>
      </c>
      <c r="I131" s="44">
        <v>-7.1483057634017086</v>
      </c>
      <c r="J131" s="44">
        <v>-4.2809553186428531</v>
      </c>
      <c r="K131" s="44">
        <v>-4.2036048738839895</v>
      </c>
      <c r="L131" s="44">
        <v>-4.316254429125145</v>
      </c>
    </row>
    <row r="132" spans="1:12" x14ac:dyDescent="0.25">
      <c r="A132" s="44">
        <v>-1.6144597662313984</v>
      </c>
      <c r="B132" s="44">
        <v>0.1128906785274566</v>
      </c>
      <c r="C132" s="44">
        <v>0.14024112328630878</v>
      </c>
      <c r="D132" s="44">
        <v>-0.78240843195483478</v>
      </c>
      <c r="E132" s="44">
        <v>-4.8950579871959832</v>
      </c>
      <c r="F132" s="44">
        <v>-6.7177075424371253</v>
      </c>
      <c r="G132" s="44">
        <v>-8.1103570976782748</v>
      </c>
      <c r="H132" s="44">
        <v>-7.5730066529194247</v>
      </c>
      <c r="I132" s="44">
        <v>-8.6556562081605648</v>
      </c>
      <c r="J132" s="44">
        <v>-7.1483057634017086</v>
      </c>
      <c r="K132" s="44">
        <v>-4.2809553186428531</v>
      </c>
      <c r="L132" s="44">
        <v>-4.2036048738839895</v>
      </c>
    </row>
    <row r="133" spans="1:12" x14ac:dyDescent="0.25">
      <c r="A133" s="44">
        <v>-0.83181021099025543</v>
      </c>
      <c r="B133" s="44">
        <v>-1.6144597662313984</v>
      </c>
      <c r="C133" s="44">
        <v>0.1128906785274566</v>
      </c>
      <c r="D133" s="44">
        <v>0.14024112328630878</v>
      </c>
      <c r="E133" s="44">
        <v>-0.78240843195483478</v>
      </c>
      <c r="F133" s="44">
        <v>-4.8950579871959832</v>
      </c>
      <c r="G133" s="44">
        <v>-6.7177075424371253</v>
      </c>
      <c r="H133" s="44">
        <v>-8.1103570976782748</v>
      </c>
      <c r="I133" s="44">
        <v>-7.5730066529194247</v>
      </c>
      <c r="J133" s="44">
        <v>-8.6556562081605648</v>
      </c>
      <c r="K133" s="44">
        <v>-7.1483057634017086</v>
      </c>
      <c r="L133" s="44">
        <v>-4.2809553186428531</v>
      </c>
    </row>
    <row r="134" spans="1:12" x14ac:dyDescent="0.25">
      <c r="A134" s="44">
        <v>-0.53916065574910732</v>
      </c>
      <c r="B134" s="44">
        <v>-0.83181021099025543</v>
      </c>
      <c r="C134" s="44">
        <v>-1.6144597662313984</v>
      </c>
      <c r="D134" s="44">
        <v>0.1128906785274566</v>
      </c>
      <c r="E134" s="44">
        <v>0.14024112328630878</v>
      </c>
      <c r="F134" s="44">
        <v>-0.78240843195483478</v>
      </c>
      <c r="G134" s="44">
        <v>-4.8950579871959832</v>
      </c>
      <c r="H134" s="44">
        <v>-6.7177075424371253</v>
      </c>
      <c r="I134" s="44">
        <v>-8.1103570976782748</v>
      </c>
      <c r="J134" s="44">
        <v>-7.5730066529194247</v>
      </c>
      <c r="K134" s="44">
        <v>-8.6556562081605648</v>
      </c>
      <c r="L134" s="44">
        <v>-7.1483057634017086</v>
      </c>
    </row>
    <row r="135" spans="1:12" x14ac:dyDescent="0.25">
      <c r="A135" s="44">
        <v>2.4934888994920357</v>
      </c>
      <c r="B135" s="44">
        <v>-0.53916065574910732</v>
      </c>
      <c r="C135" s="44">
        <v>-0.83181021099025543</v>
      </c>
      <c r="D135" s="44">
        <v>-1.6144597662313984</v>
      </c>
      <c r="E135" s="44">
        <v>0.1128906785274566</v>
      </c>
      <c r="F135" s="44">
        <v>0.14024112328630878</v>
      </c>
      <c r="G135" s="44">
        <v>-0.78240843195483478</v>
      </c>
      <c r="H135" s="44">
        <v>-4.8950579871959832</v>
      </c>
      <c r="I135" s="44">
        <v>-6.7177075424371253</v>
      </c>
      <c r="J135" s="44">
        <v>-8.1103570976782748</v>
      </c>
      <c r="K135" s="44">
        <v>-7.5730066529194247</v>
      </c>
      <c r="L135" s="44">
        <v>-8.6556562081605648</v>
      </c>
    </row>
    <row r="136" spans="1:12" x14ac:dyDescent="0.25">
      <c r="A136" s="44">
        <v>4.9661384547331764</v>
      </c>
      <c r="B136" s="44">
        <v>2.4934888994920357</v>
      </c>
      <c r="C136" s="44">
        <v>-0.53916065574910732</v>
      </c>
      <c r="D136" s="44">
        <v>-0.83181021099025543</v>
      </c>
      <c r="E136" s="44">
        <v>-1.6144597662313984</v>
      </c>
      <c r="F136" s="44">
        <v>0.1128906785274566</v>
      </c>
      <c r="G136" s="44">
        <v>0.14024112328630878</v>
      </c>
      <c r="H136" s="44">
        <v>-0.78240843195483478</v>
      </c>
      <c r="I136" s="44">
        <v>-4.8950579871959832</v>
      </c>
      <c r="J136" s="44">
        <v>-6.7177075424371253</v>
      </c>
      <c r="K136" s="44">
        <v>-8.1103570976782748</v>
      </c>
      <c r="L136" s="44">
        <v>-7.5730066529194247</v>
      </c>
    </row>
    <row r="137" spans="1:12" x14ac:dyDescent="0.25">
      <c r="A137" s="44">
        <v>5.8387880099743228</v>
      </c>
      <c r="B137" s="44">
        <v>4.9661384547331764</v>
      </c>
      <c r="C137" s="44">
        <v>2.4934888994920357</v>
      </c>
      <c r="D137" s="44">
        <v>-0.53916065574910732</v>
      </c>
      <c r="E137" s="44">
        <v>-0.83181021099025543</v>
      </c>
      <c r="F137" s="44">
        <v>-1.6144597662313984</v>
      </c>
      <c r="G137" s="44">
        <v>0.1128906785274566</v>
      </c>
      <c r="H137" s="44">
        <v>0.14024112328630878</v>
      </c>
      <c r="I137" s="44">
        <v>-0.78240843195483478</v>
      </c>
      <c r="J137" s="44">
        <v>-4.8950579871959832</v>
      </c>
      <c r="K137" s="44">
        <v>-6.7177075424371253</v>
      </c>
      <c r="L137" s="44">
        <v>-8.1103570976782748</v>
      </c>
    </row>
    <row r="138" spans="1:12" x14ac:dyDescent="0.25">
      <c r="A138" s="44">
        <v>-0.26856243478452768</v>
      </c>
      <c r="B138" s="44">
        <v>5.8387880099743228</v>
      </c>
      <c r="C138" s="44">
        <v>4.9661384547331764</v>
      </c>
      <c r="D138" s="44">
        <v>2.4934888994920357</v>
      </c>
      <c r="E138" s="44">
        <v>-0.53916065574910732</v>
      </c>
      <c r="F138" s="44">
        <v>-0.83181021099025543</v>
      </c>
      <c r="G138" s="44">
        <v>-1.6144597662313984</v>
      </c>
      <c r="H138" s="44">
        <v>0.1128906785274566</v>
      </c>
      <c r="I138" s="44">
        <v>0.14024112328630878</v>
      </c>
      <c r="J138" s="44">
        <v>-0.78240843195483478</v>
      </c>
      <c r="K138" s="44">
        <v>-4.8950579871959832</v>
      </c>
      <c r="L138" s="44">
        <v>-6.7177075424371253</v>
      </c>
    </row>
    <row r="139" spans="1:12" x14ac:dyDescent="0.25">
      <c r="A139" s="44">
        <v>0.96408712045661815</v>
      </c>
      <c r="B139" s="44">
        <v>-0.26856243478452768</v>
      </c>
      <c r="C139" s="44">
        <v>5.8387880099743228</v>
      </c>
      <c r="D139" s="44">
        <v>4.9661384547331764</v>
      </c>
      <c r="E139" s="44">
        <v>2.4934888994920357</v>
      </c>
      <c r="F139" s="44">
        <v>-0.53916065574910732</v>
      </c>
      <c r="G139" s="44">
        <v>-0.83181021099025543</v>
      </c>
      <c r="H139" s="44">
        <v>-1.6144597662313984</v>
      </c>
      <c r="I139" s="44">
        <v>0.1128906785274566</v>
      </c>
      <c r="J139" s="44">
        <v>0.14024112328630878</v>
      </c>
      <c r="K139" s="44">
        <v>-0.78240843195483478</v>
      </c>
      <c r="L139" s="44">
        <v>-4.8950579871959832</v>
      </c>
    </row>
    <row r="140" spans="1:12" x14ac:dyDescent="0.25">
      <c r="A140" s="44">
        <v>8.6467366756977597</v>
      </c>
      <c r="B140" s="44">
        <v>0.96408712045661815</v>
      </c>
      <c r="C140" s="44">
        <v>-0.26856243478452768</v>
      </c>
      <c r="D140" s="44">
        <v>5.8387880099743228</v>
      </c>
      <c r="E140" s="44">
        <v>4.9661384547331764</v>
      </c>
      <c r="F140" s="44">
        <v>2.4934888994920357</v>
      </c>
      <c r="G140" s="44">
        <v>-0.53916065574910732</v>
      </c>
      <c r="H140" s="44">
        <v>-0.83181021099025543</v>
      </c>
      <c r="I140" s="44">
        <v>-1.6144597662313984</v>
      </c>
      <c r="J140" s="44">
        <v>0.1128906785274566</v>
      </c>
      <c r="K140" s="44">
        <v>0.14024112328630878</v>
      </c>
      <c r="L140" s="44">
        <v>-0.78240843195483478</v>
      </c>
    </row>
    <row r="141" spans="1:12" x14ac:dyDescent="0.25">
      <c r="A141" s="44">
        <v>10.289386230938902</v>
      </c>
      <c r="B141" s="44">
        <v>8.6467366756977597</v>
      </c>
      <c r="C141" s="44">
        <v>0.96408712045661815</v>
      </c>
      <c r="D141" s="44">
        <v>-0.26856243478452768</v>
      </c>
      <c r="E141" s="44">
        <v>5.8387880099743228</v>
      </c>
      <c r="F141" s="44">
        <v>4.9661384547331764</v>
      </c>
      <c r="G141" s="44">
        <v>2.4934888994920357</v>
      </c>
      <c r="H141" s="44">
        <v>-0.53916065574910732</v>
      </c>
      <c r="I141" s="44">
        <v>-0.83181021099025543</v>
      </c>
      <c r="J141" s="44">
        <v>-1.6144597662313984</v>
      </c>
      <c r="K141" s="44">
        <v>0.1128906785274566</v>
      </c>
      <c r="L141" s="44">
        <v>0.14024112328630878</v>
      </c>
    </row>
    <row r="142" spans="1:12" x14ac:dyDescent="0.25">
      <c r="A142" s="44">
        <v>6.1120357861800514</v>
      </c>
      <c r="B142" s="44">
        <v>10.289386230938902</v>
      </c>
      <c r="C142" s="44">
        <v>8.6467366756977597</v>
      </c>
      <c r="D142" s="44">
        <v>0.96408712045661815</v>
      </c>
      <c r="E142" s="44">
        <v>-0.26856243478452768</v>
      </c>
      <c r="F142" s="44">
        <v>5.8387880099743228</v>
      </c>
      <c r="G142" s="44">
        <v>4.9661384547331764</v>
      </c>
      <c r="H142" s="44">
        <v>2.4934888994920357</v>
      </c>
      <c r="I142" s="44">
        <v>-0.53916065574910732</v>
      </c>
      <c r="J142" s="44">
        <v>-0.83181021099025543</v>
      </c>
      <c r="K142" s="44">
        <v>-1.6144597662313984</v>
      </c>
      <c r="L142" s="44">
        <v>0.1128906785274566</v>
      </c>
    </row>
    <row r="143" spans="1:12" x14ac:dyDescent="0.25">
      <c r="A143" s="44">
        <v>2.3846853414211964</v>
      </c>
      <c r="B143" s="44">
        <v>6.1120357861800514</v>
      </c>
      <c r="C143" s="44">
        <v>10.289386230938902</v>
      </c>
      <c r="D143" s="44">
        <v>8.6467366756977597</v>
      </c>
      <c r="E143" s="44">
        <v>0.96408712045661815</v>
      </c>
      <c r="F143" s="44">
        <v>-0.26856243478452768</v>
      </c>
      <c r="G143" s="44">
        <v>5.8387880099743228</v>
      </c>
      <c r="H143" s="44">
        <v>4.9661384547331764</v>
      </c>
      <c r="I143" s="44">
        <v>2.4934888994920357</v>
      </c>
      <c r="J143" s="44">
        <v>-0.53916065574910732</v>
      </c>
      <c r="K143" s="44">
        <v>-0.83181021099025543</v>
      </c>
      <c r="L143" s="44">
        <v>-1.6144597662313984</v>
      </c>
    </row>
    <row r="144" spans="1:12" x14ac:dyDescent="0.25">
      <c r="A144" s="44">
        <v>-2.4826651033376521</v>
      </c>
      <c r="B144" s="44">
        <v>2.3846853414211964</v>
      </c>
      <c r="C144" s="44">
        <v>6.1120357861800514</v>
      </c>
      <c r="D144" s="44">
        <v>10.289386230938902</v>
      </c>
      <c r="E144" s="44">
        <v>8.6467366756977597</v>
      </c>
      <c r="F144" s="44">
        <v>0.96408712045661815</v>
      </c>
      <c r="G144" s="44">
        <v>-0.26856243478452768</v>
      </c>
      <c r="H144" s="44">
        <v>5.8387880099743228</v>
      </c>
      <c r="I144" s="44">
        <v>4.9661384547331764</v>
      </c>
      <c r="J144" s="44">
        <v>2.4934888994920357</v>
      </c>
      <c r="K144" s="44">
        <v>-0.53916065574910732</v>
      </c>
      <c r="L144" s="44">
        <v>-0.83181021099025543</v>
      </c>
    </row>
    <row r="145" spans="1:12" x14ac:dyDescent="0.25">
      <c r="B145" s="19">
        <v>-2.4826651033376521</v>
      </c>
      <c r="C145" s="19">
        <v>2.3846853414211964</v>
      </c>
      <c r="D145" s="46">
        <v>6.1120357861800514</v>
      </c>
      <c r="E145" s="46">
        <v>10.289386230938902</v>
      </c>
      <c r="F145" s="46">
        <v>8.6467366756977597</v>
      </c>
      <c r="G145" s="46">
        <v>0.96408712045661815</v>
      </c>
      <c r="H145" s="46">
        <v>-0.26856243478452768</v>
      </c>
      <c r="I145" s="46">
        <v>5.8387880099743228</v>
      </c>
      <c r="J145" s="46">
        <v>4.9661384547331764</v>
      </c>
      <c r="K145" s="46">
        <v>2.4934888994920357</v>
      </c>
      <c r="L145" s="46">
        <v>-0.53916065574910732</v>
      </c>
    </row>
    <row r="146" spans="1:12" x14ac:dyDescent="0.25">
      <c r="C146" s="19">
        <v>-2.4826651033376521</v>
      </c>
      <c r="D146" s="46">
        <v>2.3846853414211964</v>
      </c>
      <c r="E146" s="46">
        <v>6.1120357861800514</v>
      </c>
      <c r="F146" s="46">
        <v>10.289386230938902</v>
      </c>
      <c r="G146" s="46">
        <v>8.6467366756977597</v>
      </c>
      <c r="H146" s="46">
        <v>0.96408712045661815</v>
      </c>
      <c r="I146" s="46">
        <v>-0.26856243478452768</v>
      </c>
      <c r="J146" s="46">
        <v>5.8387880099743228</v>
      </c>
      <c r="K146" s="46">
        <v>4.9661384547331764</v>
      </c>
      <c r="L146" s="46">
        <v>2.4934888994920357</v>
      </c>
    </row>
    <row r="147" spans="1:12" x14ac:dyDescent="0.25">
      <c r="C147"/>
      <c r="D147" s="46">
        <v>-2.4826651033376521</v>
      </c>
      <c r="E147" s="46">
        <v>2.3846853414211964</v>
      </c>
      <c r="F147" s="46">
        <v>6.1120357861800514</v>
      </c>
      <c r="G147" s="46">
        <v>10.289386230938902</v>
      </c>
      <c r="H147" s="46">
        <v>8.6467366756977597</v>
      </c>
      <c r="I147" s="46">
        <v>0.96408712045661815</v>
      </c>
      <c r="J147" s="46">
        <v>-0.26856243478452768</v>
      </c>
      <c r="K147" s="46">
        <v>5.8387880099743228</v>
      </c>
      <c r="L147" s="46">
        <v>4.9661384547331764</v>
      </c>
    </row>
    <row r="148" spans="1:12" x14ac:dyDescent="0.25">
      <c r="C148"/>
      <c r="E148" s="19">
        <v>-2.4826651033376521</v>
      </c>
      <c r="F148" s="19">
        <v>2.3846853414211964</v>
      </c>
      <c r="G148" s="19">
        <v>6.1120357861800514</v>
      </c>
      <c r="H148" s="19">
        <v>10.289386230938902</v>
      </c>
      <c r="I148" s="19">
        <v>8.6467366756977597</v>
      </c>
      <c r="J148" s="19">
        <v>0.96408712045661815</v>
      </c>
      <c r="K148" s="19">
        <v>-0.26856243478452768</v>
      </c>
      <c r="L148" s="19">
        <v>5.8387880099743228</v>
      </c>
    </row>
    <row r="149" spans="1:12" x14ac:dyDescent="0.25">
      <c r="C149"/>
      <c r="F149" s="19">
        <v>-2.4826651033376521</v>
      </c>
      <c r="G149" s="19">
        <v>2.3846853414211964</v>
      </c>
      <c r="H149" s="19">
        <v>6.1120357861800514</v>
      </c>
      <c r="I149" s="19">
        <v>10.289386230938902</v>
      </c>
      <c r="J149" s="19">
        <v>8.6467366756977597</v>
      </c>
      <c r="K149" s="19">
        <v>0.96408712045661815</v>
      </c>
      <c r="L149" s="19">
        <v>-0.26856243478452768</v>
      </c>
    </row>
    <row r="150" spans="1:12" x14ac:dyDescent="0.25">
      <c r="A150" t="s">
        <v>28</v>
      </c>
      <c r="C150"/>
      <c r="G150" s="19">
        <v>-2.4826651033376521</v>
      </c>
      <c r="H150" s="19">
        <v>2.3846853414211964</v>
      </c>
      <c r="I150" s="19">
        <v>6.1120357861800514</v>
      </c>
      <c r="J150" s="19">
        <v>10.289386230938902</v>
      </c>
      <c r="K150" s="19">
        <v>8.6467366756977597</v>
      </c>
      <c r="L150" s="19">
        <v>0.96408712045661815</v>
      </c>
    </row>
    <row r="151" spans="1:12" ht="15.75" thickBot="1" x14ac:dyDescent="0.3">
      <c r="C151"/>
      <c r="H151" s="19">
        <v>-2.4826651033376521</v>
      </c>
      <c r="I151" s="19">
        <v>2.3846853414211964</v>
      </c>
      <c r="J151" s="19">
        <v>6.1120357861800514</v>
      </c>
      <c r="K151" s="19">
        <v>10.289386230938902</v>
      </c>
      <c r="L151" s="19">
        <v>8.6467366756977597</v>
      </c>
    </row>
    <row r="152" spans="1:12" x14ac:dyDescent="0.25">
      <c r="A152" s="4" t="s">
        <v>29</v>
      </c>
      <c r="B152" s="4"/>
      <c r="C152"/>
      <c r="I152" s="19">
        <v>-2.4826651033376521</v>
      </c>
      <c r="J152" s="19">
        <v>2.3846853414211964</v>
      </c>
      <c r="K152" s="19">
        <v>6.1120357861800514</v>
      </c>
      <c r="L152" s="19">
        <v>10.289386230938902</v>
      </c>
    </row>
    <row r="153" spans="1:12" x14ac:dyDescent="0.25">
      <c r="A153" s="3" t="s">
        <v>30</v>
      </c>
      <c r="B153" s="3">
        <v>0.79187495018006426</v>
      </c>
      <c r="C153"/>
      <c r="J153" s="19">
        <v>-2.4826651033376521</v>
      </c>
      <c r="K153" s="19">
        <v>2.3846853414211964</v>
      </c>
      <c r="L153" s="19">
        <v>6.1120357861800514</v>
      </c>
    </row>
    <row r="154" spans="1:12" x14ac:dyDescent="0.25">
      <c r="A154" s="3" t="s">
        <v>31</v>
      </c>
      <c r="B154" s="3">
        <v>0.62706593672267918</v>
      </c>
      <c r="C154"/>
      <c r="K154" s="19">
        <v>-2.4826651033376521</v>
      </c>
      <c r="L154" s="19">
        <v>2.3846853414211964</v>
      </c>
    </row>
    <row r="155" spans="1:12" x14ac:dyDescent="0.25">
      <c r="A155" s="3" t="s">
        <v>32</v>
      </c>
      <c r="B155" s="3">
        <v>0.51619364764023246</v>
      </c>
      <c r="C155"/>
      <c r="L155" s="19">
        <v>-2.4826651033376521</v>
      </c>
    </row>
    <row r="156" spans="1:12" x14ac:dyDescent="0.25">
      <c r="A156" s="3" t="s">
        <v>4</v>
      </c>
      <c r="B156" s="3">
        <v>2.7992913018238363</v>
      </c>
      <c r="C156"/>
    </row>
    <row r="157" spans="1:12" ht="15.75" thickBot="1" x14ac:dyDescent="0.3">
      <c r="A157" s="12" t="s">
        <v>33</v>
      </c>
      <c r="B157" s="12">
        <v>49</v>
      </c>
      <c r="C157"/>
    </row>
    <row r="158" spans="1:12" x14ac:dyDescent="0.25">
      <c r="C158"/>
    </row>
    <row r="159" spans="1:12" ht="15.75" thickBot="1" x14ac:dyDescent="0.3">
      <c r="A159" t="s">
        <v>34</v>
      </c>
      <c r="C159"/>
    </row>
    <row r="160" spans="1:12" x14ac:dyDescent="0.25">
      <c r="A160" s="13"/>
      <c r="B160" s="13" t="s">
        <v>39</v>
      </c>
      <c r="C160" s="13" t="s">
        <v>40</v>
      </c>
      <c r="D160" s="13" t="s">
        <v>41</v>
      </c>
      <c r="E160" s="13" t="s">
        <v>42</v>
      </c>
      <c r="F160" s="13" t="s">
        <v>43</v>
      </c>
    </row>
    <row r="161" spans="1:16" ht="15.75" x14ac:dyDescent="0.25">
      <c r="A161" s="3" t="s">
        <v>35</v>
      </c>
      <c r="B161" s="3">
        <v>11</v>
      </c>
      <c r="C161" s="3">
        <v>487.50499538488043</v>
      </c>
      <c r="D161" s="3">
        <v>44.318635944080036</v>
      </c>
      <c r="E161" s="3">
        <v>5.6557498894640945</v>
      </c>
      <c r="F161" s="3">
        <v>2.9881381887574678E-5</v>
      </c>
      <c r="H161" s="48" t="s">
        <v>124</v>
      </c>
      <c r="I161" s="48"/>
      <c r="J161" s="48"/>
      <c r="K161" s="48"/>
      <c r="L161" s="48"/>
      <c r="M161" s="48"/>
      <c r="N161" s="48"/>
      <c r="O161" s="48"/>
      <c r="P161" s="48"/>
    </row>
    <row r="162" spans="1:16" x14ac:dyDescent="0.25">
      <c r="A162" s="3" t="s">
        <v>36</v>
      </c>
      <c r="B162" s="3">
        <v>37</v>
      </c>
      <c r="C162" s="3">
        <v>289.93317632126377</v>
      </c>
      <c r="D162" s="3">
        <v>7.8360317924665885</v>
      </c>
      <c r="E162" s="3"/>
      <c r="F162" s="3"/>
    </row>
    <row r="163" spans="1:16" ht="15.75" thickBot="1" x14ac:dyDescent="0.3">
      <c r="A163" s="12" t="s">
        <v>37</v>
      </c>
      <c r="B163" s="12">
        <v>48</v>
      </c>
      <c r="C163" s="12">
        <v>777.4381717061442</v>
      </c>
      <c r="D163" s="12"/>
      <c r="E163" s="12"/>
      <c r="F163" s="12"/>
    </row>
    <row r="164" spans="1:16" ht="14.25" customHeight="1" x14ac:dyDescent="0.25">
      <c r="A164" s="13"/>
      <c r="B164" s="13" t="s">
        <v>44</v>
      </c>
      <c r="C164" s="13" t="s">
        <v>4</v>
      </c>
      <c r="D164" s="13" t="s">
        <v>45</v>
      </c>
      <c r="E164" s="13" t="s">
        <v>46</v>
      </c>
      <c r="F164" s="13" t="s">
        <v>47</v>
      </c>
      <c r="G164" s="13" t="s">
        <v>48</v>
      </c>
      <c r="H164" s="13" t="s">
        <v>49</v>
      </c>
      <c r="I164" s="13" t="s">
        <v>50</v>
      </c>
      <c r="K164" s="49" t="s">
        <v>125</v>
      </c>
      <c r="L164" s="49"/>
      <c r="M164" s="49"/>
      <c r="N164" s="49"/>
      <c r="O164" s="49"/>
      <c r="P164" s="49"/>
    </row>
    <row r="165" spans="1:16" x14ac:dyDescent="0.25">
      <c r="A165" s="3" t="s">
        <v>38</v>
      </c>
      <c r="B165" s="3">
        <v>-0.11707856387448054</v>
      </c>
      <c r="C165" s="3">
        <v>0.42540260049108219</v>
      </c>
      <c r="D165" s="3">
        <v>-0.27521826086470969</v>
      </c>
      <c r="E165" s="3">
        <v>0.78467969575336716</v>
      </c>
      <c r="F165" s="3">
        <v>-0.97902610674249535</v>
      </c>
      <c r="G165" s="3">
        <v>0.74486897899353421</v>
      </c>
      <c r="H165" s="3">
        <v>-0.97902610674249535</v>
      </c>
      <c r="I165" s="3">
        <v>0.74486897899353421</v>
      </c>
      <c r="K165" s="49"/>
      <c r="L165" s="49"/>
      <c r="M165" s="49"/>
      <c r="N165" s="49"/>
      <c r="O165" s="49"/>
      <c r="P165" s="49"/>
    </row>
    <row r="166" spans="1:16" x14ac:dyDescent="0.25">
      <c r="A166" s="3" t="s">
        <v>51</v>
      </c>
      <c r="B166" s="3">
        <v>0.89751582042374378</v>
      </c>
      <c r="C166" s="3">
        <v>0.16566953047385793</v>
      </c>
      <c r="D166" s="3">
        <v>5.4175068756253193</v>
      </c>
      <c r="E166" s="3">
        <v>3.8607797828110858E-6</v>
      </c>
      <c r="F166" s="3">
        <v>0.5618374664240412</v>
      </c>
      <c r="G166" s="3">
        <v>1.2331941744234465</v>
      </c>
      <c r="H166" s="3">
        <v>0.5618374664240412</v>
      </c>
      <c r="I166" s="3">
        <v>1.2331941744234465</v>
      </c>
      <c r="K166" s="49"/>
      <c r="L166" s="49"/>
      <c r="M166" s="49"/>
      <c r="N166" s="49"/>
      <c r="O166" s="49"/>
      <c r="P166" s="49"/>
    </row>
    <row r="167" spans="1:16" x14ac:dyDescent="0.25">
      <c r="A167" s="3" t="s">
        <v>114</v>
      </c>
      <c r="B167" s="3">
        <v>-0.22872260043174608</v>
      </c>
      <c r="C167" s="3">
        <v>0.22221082903455586</v>
      </c>
      <c r="D167" s="3">
        <v>-1.029304473708514</v>
      </c>
      <c r="E167" s="3">
        <v>0.310018607642983</v>
      </c>
      <c r="F167" s="3">
        <v>-0.67896450742501346</v>
      </c>
      <c r="G167" s="3">
        <v>0.22151930656152136</v>
      </c>
      <c r="H167" s="3">
        <v>-0.67896450742501346</v>
      </c>
      <c r="I167" s="3">
        <v>0.22151930656152136</v>
      </c>
    </row>
    <row r="168" spans="1:16" x14ac:dyDescent="0.25">
      <c r="A168" s="3" t="s">
        <v>115</v>
      </c>
      <c r="B168" s="3">
        <v>2.6574926542734044E-2</v>
      </c>
      <c r="C168" s="3">
        <v>0.22578665336707052</v>
      </c>
      <c r="D168" s="3">
        <v>0.11769928003463566</v>
      </c>
      <c r="E168" s="3">
        <v>0.90694256635617698</v>
      </c>
      <c r="F168" s="3">
        <v>-0.43091228876219073</v>
      </c>
      <c r="G168" s="3">
        <v>0.48406214184765878</v>
      </c>
      <c r="H168" s="3">
        <v>-0.43091228876219073</v>
      </c>
      <c r="I168" s="3">
        <v>0.48406214184765878</v>
      </c>
    </row>
    <row r="169" spans="1:16" x14ac:dyDescent="0.25">
      <c r="A169" s="3" t="s">
        <v>116</v>
      </c>
      <c r="B169" s="3">
        <v>-2.1957696211041974E-2</v>
      </c>
      <c r="C169" s="3">
        <v>0.22869448173420484</v>
      </c>
      <c r="D169" s="3">
        <v>-9.6013231471679436E-2</v>
      </c>
      <c r="E169" s="3">
        <v>0.92402822518736727</v>
      </c>
      <c r="F169" s="3">
        <v>-0.48533673143723655</v>
      </c>
      <c r="G169" s="3">
        <v>0.44142133901515257</v>
      </c>
      <c r="H169" s="3">
        <v>-0.48533673143723655</v>
      </c>
      <c r="I169" s="3">
        <v>0.44142133901515257</v>
      </c>
      <c r="K169" s="47" t="s">
        <v>126</v>
      </c>
    </row>
    <row r="170" spans="1:16" x14ac:dyDescent="0.25">
      <c r="A170" s="3" t="s">
        <v>117</v>
      </c>
      <c r="B170" s="3">
        <v>0.15243225304453084</v>
      </c>
      <c r="C170" s="3">
        <v>0.23670060001483745</v>
      </c>
      <c r="D170" s="3">
        <v>0.64398760727676951</v>
      </c>
      <c r="E170" s="3">
        <v>0.52355571533262768</v>
      </c>
      <c r="F170" s="3">
        <v>-0.32716871870000108</v>
      </c>
      <c r="G170" s="3">
        <v>0.63203322478906276</v>
      </c>
      <c r="H170" s="3">
        <v>-0.32716871870000108</v>
      </c>
      <c r="I170" s="3">
        <v>0.63203322478906276</v>
      </c>
    </row>
    <row r="171" spans="1:16" x14ac:dyDescent="0.25">
      <c r="A171" s="3" t="s">
        <v>118</v>
      </c>
      <c r="B171" s="3">
        <v>0.1055284573104719</v>
      </c>
      <c r="C171" s="3">
        <v>0.23843607072692619</v>
      </c>
      <c r="D171" s="3">
        <v>0.44258596020620783</v>
      </c>
      <c r="E171" s="3">
        <v>0.66064189304694332</v>
      </c>
      <c r="F171" s="3">
        <v>-0.377588912110702</v>
      </c>
      <c r="G171" s="3">
        <v>0.58864582673164578</v>
      </c>
      <c r="H171" s="3">
        <v>-0.377588912110702</v>
      </c>
      <c r="I171" s="3">
        <v>0.58864582673164578</v>
      </c>
    </row>
    <row r="172" spans="1:16" x14ac:dyDescent="0.25">
      <c r="A172" s="3" t="s">
        <v>119</v>
      </c>
      <c r="B172" s="3">
        <v>-0.2802693471454516</v>
      </c>
      <c r="C172" s="3">
        <v>0.25225072319177194</v>
      </c>
      <c r="D172" s="3">
        <v>-1.1110745039663521</v>
      </c>
      <c r="E172" s="3">
        <v>0.27370442728274325</v>
      </c>
      <c r="F172" s="3">
        <v>-0.79137786127026244</v>
      </c>
      <c r="G172" s="3">
        <v>0.23083916697935924</v>
      </c>
      <c r="H172" s="3">
        <v>-0.79137786127026244</v>
      </c>
      <c r="I172" s="3">
        <v>0.23083916697935924</v>
      </c>
    </row>
    <row r="173" spans="1:16" x14ac:dyDescent="0.25">
      <c r="A173" s="3" t="s">
        <v>120</v>
      </c>
      <c r="B173" s="3">
        <v>4.6446593165534532E-2</v>
      </c>
      <c r="C173" s="3">
        <v>0.26345609131876402</v>
      </c>
      <c r="D173" s="3">
        <v>0.17629728328937097</v>
      </c>
      <c r="E173" s="3">
        <v>0.86102182465563937</v>
      </c>
      <c r="F173" s="3">
        <v>-0.48736615340365436</v>
      </c>
      <c r="G173" s="3">
        <v>0.58025933973472343</v>
      </c>
      <c r="H173" s="3">
        <v>-0.48736615340365436</v>
      </c>
      <c r="I173" s="3">
        <v>0.58025933973472343</v>
      </c>
    </row>
    <row r="174" spans="1:16" x14ac:dyDescent="0.25">
      <c r="A174" s="3" t="s">
        <v>121</v>
      </c>
      <c r="B174" s="3">
        <v>-6.78643357153738E-2</v>
      </c>
      <c r="C174" s="3">
        <v>0.2661581818810354</v>
      </c>
      <c r="D174" s="3">
        <v>-0.25497745451878345</v>
      </c>
      <c r="E174" s="3">
        <v>0.8001524908743407</v>
      </c>
      <c r="F174" s="3">
        <v>-0.60715203781625904</v>
      </c>
      <c r="G174" s="3">
        <v>0.47142336638551147</v>
      </c>
      <c r="H174" s="3">
        <v>-0.60715203781625904</v>
      </c>
      <c r="I174" s="3">
        <v>0.47142336638551147</v>
      </c>
    </row>
    <row r="175" spans="1:16" x14ac:dyDescent="0.25">
      <c r="A175" s="3" t="s">
        <v>122</v>
      </c>
      <c r="B175" s="3">
        <v>6.6153021166329026E-2</v>
      </c>
      <c r="C175" s="3">
        <v>0.26443679927639502</v>
      </c>
      <c r="D175" s="3">
        <v>0.25016571576781366</v>
      </c>
      <c r="E175" s="3">
        <v>0.80384305837996251</v>
      </c>
      <c r="F175" s="3">
        <v>-0.46964682847504446</v>
      </c>
      <c r="G175" s="3">
        <v>0.60195287080770254</v>
      </c>
      <c r="H175" s="3">
        <v>-0.46964682847504446</v>
      </c>
      <c r="I175" s="3">
        <v>0.60195287080770254</v>
      </c>
    </row>
    <row r="176" spans="1:16" ht="15.75" thickBot="1" x14ac:dyDescent="0.3">
      <c r="A176" s="12" t="s">
        <v>123</v>
      </c>
      <c r="B176" s="12">
        <v>-6.1597097822435484E-2</v>
      </c>
      <c r="C176" s="12">
        <v>0.20972382968528525</v>
      </c>
      <c r="D176" s="12">
        <v>-0.29370576493319345</v>
      </c>
      <c r="E176" s="12">
        <v>0.77062400993370239</v>
      </c>
      <c r="F176" s="12">
        <v>-0.48653794084836138</v>
      </c>
      <c r="G176" s="12">
        <v>0.36334374520349039</v>
      </c>
      <c r="H176" s="12">
        <v>-0.48653794084836138</v>
      </c>
      <c r="I176" s="12">
        <v>0.36334374520349039</v>
      </c>
    </row>
  </sheetData>
  <mergeCells count="2">
    <mergeCell ref="H161:P161"/>
    <mergeCell ref="K164:P1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ЛБ1</vt:lpstr>
      <vt:lpstr>ЛБ2</vt:lpstr>
      <vt:lpstr>ЛБ3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Ковальчук</dc:creator>
  <cp:lastModifiedBy>Семенов</cp:lastModifiedBy>
  <dcterms:created xsi:type="dcterms:W3CDTF">2024-02-08T17:48:49Z</dcterms:created>
  <dcterms:modified xsi:type="dcterms:W3CDTF">2024-04-03T21:11:14Z</dcterms:modified>
</cp:coreProperties>
</file>