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\Учеба 3 курс 2 семестр\Studies\ЭКОНОМЕТРИКА\Лабы\"/>
    </mc:Choice>
  </mc:AlternateContent>
  <xr:revisionPtr revIDLastSave="0" documentId="13_ncr:1_{4CCE668B-56AB-4B83-94D7-513107774C9D}" xr6:coauthVersionLast="47" xr6:coauthVersionMax="47" xr10:uidLastSave="{00000000-0000-0000-0000-000000000000}"/>
  <bookViews>
    <workbookView xWindow="14010" yWindow="990" windowWidth="13380" windowHeight="12705" xr2:uid="{00000000-000D-0000-FFFF-FFFF00000000}"/>
  </bookViews>
  <sheets>
    <sheet name="Лист1" sheetId="1" r:id="rId1"/>
  </sheets>
  <definedNames>
    <definedName name="solver_adj" localSheetId="0" hidden="1">Лист1!$F$3:$F$4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M12" i="1"/>
  <c r="J26" i="1"/>
  <c r="J25" i="1"/>
  <c r="J14" i="1"/>
  <c r="M23" i="1" l="1"/>
  <c r="C65" i="1" l="1"/>
  <c r="B65" i="1"/>
  <c r="L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Q62" i="1" s="1"/>
  <c r="I23" i="1"/>
  <c r="I22" i="1"/>
  <c r="P4" i="1"/>
  <c r="P10" i="1"/>
  <c r="P16" i="1"/>
  <c r="P22" i="1"/>
  <c r="P28" i="1"/>
  <c r="P34" i="1"/>
  <c r="P40" i="1"/>
  <c r="P46" i="1"/>
  <c r="P52" i="1"/>
  <c r="P58" i="1"/>
  <c r="H2" i="1"/>
  <c r="H4" i="1"/>
  <c r="H5" i="1"/>
  <c r="H7" i="1"/>
  <c r="H8" i="1"/>
  <c r="H10" i="1"/>
  <c r="H11" i="1"/>
  <c r="H13" i="1"/>
  <c r="H14" i="1"/>
  <c r="H16" i="1"/>
  <c r="H17" i="1"/>
  <c r="H19" i="1"/>
  <c r="H20" i="1"/>
  <c r="H22" i="1"/>
  <c r="H23" i="1"/>
  <c r="H25" i="1"/>
  <c r="H26" i="1"/>
  <c r="H28" i="1"/>
  <c r="H29" i="1"/>
  <c r="H31" i="1"/>
  <c r="H32" i="1"/>
  <c r="H34" i="1"/>
  <c r="H35" i="1"/>
  <c r="H37" i="1"/>
  <c r="H38" i="1"/>
  <c r="H40" i="1"/>
  <c r="H41" i="1"/>
  <c r="H43" i="1"/>
  <c r="H44" i="1"/>
  <c r="H46" i="1"/>
  <c r="H47" i="1"/>
  <c r="H49" i="1"/>
  <c r="H50" i="1"/>
  <c r="H52" i="1"/>
  <c r="H53" i="1"/>
  <c r="H55" i="1"/>
  <c r="H56" i="1"/>
  <c r="H58" i="1"/>
  <c r="H59" i="1"/>
  <c r="H61" i="1"/>
  <c r="J11" i="1"/>
  <c r="J10" i="1"/>
  <c r="L3" i="1"/>
  <c r="J3" i="1"/>
  <c r="G3" i="1"/>
  <c r="G4" i="1"/>
  <c r="G5" i="1"/>
  <c r="P5" i="1" s="1"/>
  <c r="G6" i="1"/>
  <c r="P6" i="1" s="1"/>
  <c r="G7" i="1"/>
  <c r="G8" i="1"/>
  <c r="G9" i="1"/>
  <c r="P9" i="1" s="1"/>
  <c r="G10" i="1"/>
  <c r="G11" i="1"/>
  <c r="P11" i="1" s="1"/>
  <c r="G12" i="1"/>
  <c r="P12" i="1" s="1"/>
  <c r="G13" i="1"/>
  <c r="G14" i="1"/>
  <c r="P14" i="1" s="1"/>
  <c r="G15" i="1"/>
  <c r="P15" i="1" s="1"/>
  <c r="G16" i="1"/>
  <c r="G17" i="1"/>
  <c r="P17" i="1" s="1"/>
  <c r="G18" i="1"/>
  <c r="P18" i="1" s="1"/>
  <c r="G19" i="1"/>
  <c r="G20" i="1"/>
  <c r="G21" i="1"/>
  <c r="P21" i="1" s="1"/>
  <c r="G22" i="1"/>
  <c r="G23" i="1"/>
  <c r="P23" i="1" s="1"/>
  <c r="G24" i="1"/>
  <c r="P24" i="1" s="1"/>
  <c r="G25" i="1"/>
  <c r="G26" i="1"/>
  <c r="G27" i="1"/>
  <c r="G28" i="1"/>
  <c r="G29" i="1"/>
  <c r="P29" i="1" s="1"/>
  <c r="G30" i="1"/>
  <c r="P30" i="1" s="1"/>
  <c r="G31" i="1"/>
  <c r="G32" i="1"/>
  <c r="G33" i="1"/>
  <c r="P33" i="1" s="1"/>
  <c r="G34" i="1"/>
  <c r="G35" i="1"/>
  <c r="P35" i="1" s="1"/>
  <c r="G36" i="1"/>
  <c r="P36" i="1" s="1"/>
  <c r="G37" i="1"/>
  <c r="G38" i="1"/>
  <c r="P38" i="1" s="1"/>
  <c r="G39" i="1"/>
  <c r="P39" i="1" s="1"/>
  <c r="G40" i="1"/>
  <c r="G41" i="1"/>
  <c r="P41" i="1" s="1"/>
  <c r="G42" i="1"/>
  <c r="P42" i="1" s="1"/>
  <c r="G43" i="1"/>
  <c r="G44" i="1"/>
  <c r="G45" i="1"/>
  <c r="P45" i="1" s="1"/>
  <c r="G46" i="1"/>
  <c r="G47" i="1"/>
  <c r="P47" i="1" s="1"/>
  <c r="G48" i="1"/>
  <c r="P48" i="1" s="1"/>
  <c r="G49" i="1"/>
  <c r="G50" i="1"/>
  <c r="G51" i="1"/>
  <c r="G52" i="1"/>
  <c r="G53" i="1"/>
  <c r="P53" i="1" s="1"/>
  <c r="G54" i="1"/>
  <c r="P54" i="1" s="1"/>
  <c r="G55" i="1"/>
  <c r="G56" i="1"/>
  <c r="P56" i="1" s="1"/>
  <c r="G57" i="1"/>
  <c r="P57" i="1" s="1"/>
  <c r="G58" i="1"/>
  <c r="G59" i="1"/>
  <c r="P59" i="1" s="1"/>
  <c r="G60" i="1"/>
  <c r="P60" i="1" s="1"/>
  <c r="G61" i="1"/>
  <c r="G2" i="1"/>
  <c r="P2" i="1" s="1"/>
  <c r="P51" i="1" l="1"/>
  <c r="P27" i="1"/>
  <c r="P3" i="1"/>
  <c r="P62" i="1" s="1"/>
  <c r="K10" i="1" s="1"/>
  <c r="L10" i="1" s="1"/>
  <c r="J17" i="1" s="1"/>
  <c r="P49" i="1"/>
  <c r="P31" i="1"/>
  <c r="H57" i="1"/>
  <c r="H51" i="1"/>
  <c r="H45" i="1"/>
  <c r="H39" i="1"/>
  <c r="H33" i="1"/>
  <c r="H27" i="1"/>
  <c r="H21" i="1"/>
  <c r="H15" i="1"/>
  <c r="H9" i="1"/>
  <c r="H3" i="1"/>
  <c r="H60" i="1"/>
  <c r="H54" i="1"/>
  <c r="H48" i="1"/>
  <c r="H42" i="1"/>
  <c r="H36" i="1"/>
  <c r="H30" i="1"/>
  <c r="H24" i="1"/>
  <c r="H18" i="1"/>
  <c r="H12" i="1"/>
  <c r="H6" i="1"/>
  <c r="P50" i="1"/>
  <c r="P44" i="1"/>
  <c r="P32" i="1"/>
  <c r="P26" i="1"/>
  <c r="P20" i="1"/>
  <c r="P8" i="1"/>
  <c r="L22" i="1"/>
  <c r="L2" i="1"/>
  <c r="O55" i="1" s="1"/>
  <c r="P55" i="1"/>
  <c r="P37" i="1"/>
  <c r="P25" i="1"/>
  <c r="P19" i="1"/>
  <c r="P7" i="1"/>
  <c r="J2" i="1"/>
  <c r="P61" i="1"/>
  <c r="P43" i="1"/>
  <c r="P13" i="1"/>
  <c r="J4" i="1"/>
  <c r="O24" i="1" l="1"/>
  <c r="O60" i="1"/>
  <c r="O20" i="1"/>
  <c r="O25" i="1"/>
  <c r="O26" i="1"/>
  <c r="O21" i="1"/>
  <c r="O18" i="1"/>
  <c r="O54" i="1"/>
  <c r="O8" i="1"/>
  <c r="O13" i="1"/>
  <c r="K22" i="1"/>
  <c r="J23" i="1"/>
  <c r="O16" i="1"/>
  <c r="O34" i="1"/>
  <c r="O58" i="1"/>
  <c r="O53" i="1"/>
  <c r="O4" i="1"/>
  <c r="O40" i="1"/>
  <c r="O17" i="1"/>
  <c r="O35" i="1"/>
  <c r="O59" i="1"/>
  <c r="O22" i="1"/>
  <c r="O11" i="1"/>
  <c r="O29" i="1"/>
  <c r="O41" i="1"/>
  <c r="O10" i="1"/>
  <c r="O28" i="1"/>
  <c r="O46" i="1"/>
  <c r="O52" i="1"/>
  <c r="O5" i="1"/>
  <c r="O23" i="1"/>
  <c r="O47" i="1"/>
  <c r="O33" i="1"/>
  <c r="L4" i="1"/>
  <c r="O14" i="1"/>
  <c r="O32" i="1"/>
  <c r="O31" i="1"/>
  <c r="O50" i="1"/>
  <c r="O37" i="1"/>
  <c r="O3" i="1"/>
  <c r="O45" i="1"/>
  <c r="O36" i="1"/>
  <c r="O38" i="1"/>
  <c r="O44" i="1"/>
  <c r="O9" i="1"/>
  <c r="O57" i="1"/>
  <c r="O6" i="1"/>
  <c r="O42" i="1"/>
  <c r="O56" i="1"/>
  <c r="O19" i="1"/>
  <c r="O43" i="1"/>
  <c r="O27" i="1"/>
  <c r="M22" i="1"/>
  <c r="O39" i="1"/>
  <c r="O30" i="1"/>
  <c r="O15" i="1"/>
  <c r="O2" i="1"/>
  <c r="O12" i="1"/>
  <c r="O48" i="1"/>
  <c r="O61" i="1"/>
  <c r="O7" i="1"/>
  <c r="O49" i="1"/>
  <c r="O51" i="1"/>
  <c r="O62" i="1" l="1"/>
  <c r="K9" i="1" s="1"/>
  <c r="K23" i="1"/>
  <c r="N23" i="1"/>
  <c r="N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C2" i="1"/>
  <c r="L9" i="1" l="1"/>
  <c r="M9" i="1" s="1"/>
  <c r="K11" i="1"/>
  <c r="J15" i="1" s="1"/>
  <c r="J16" i="1" s="1"/>
  <c r="F2" i="1"/>
</calcChain>
</file>

<file path=xl/sharedStrings.xml><?xml version="1.0" encoding="utf-8"?>
<sst xmlns="http://schemas.openxmlformats.org/spreadsheetml/2006/main" count="81" uniqueCount="55">
  <si>
    <t>Стандартная ошибка</t>
  </si>
  <si>
    <t>Сумма=</t>
  </si>
  <si>
    <t>t</t>
  </si>
  <si>
    <t>Y</t>
  </si>
  <si>
    <t>t^2</t>
  </si>
  <si>
    <t>a=</t>
  </si>
  <si>
    <t>b=</t>
  </si>
  <si>
    <t>F(Y)</t>
  </si>
  <si>
    <t xml:space="preserve">Сумма F(Y)= </t>
  </si>
  <si>
    <t>Предсказываем Y</t>
  </si>
  <si>
    <t>Остатки</t>
  </si>
  <si>
    <t>Дисперсии</t>
  </si>
  <si>
    <t>Значение дисперсий</t>
  </si>
  <si>
    <t>Средние значения</t>
  </si>
  <si>
    <t>Значения средних значений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</si>
  <si>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</si>
  <si>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</si>
  <si>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</si>
  <si>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</si>
  <si>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</si>
  <si>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</si>
  <si>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</si>
  <si>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</si>
  <si>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</si>
  <si>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Для SS1</t>
  </si>
  <si>
    <t>Для SS2</t>
  </si>
  <si>
    <t>Множественный R</t>
  </si>
  <si>
    <t>R-квадрат</t>
  </si>
  <si>
    <t>Нормированный R-квадрат</t>
  </si>
  <si>
    <t>Наблюдения</t>
  </si>
  <si>
    <t>Регрессионная статистика</t>
  </si>
  <si>
    <t>Коэффициенты</t>
  </si>
  <si>
    <t>t-статистика</t>
  </si>
  <si>
    <t>P значение</t>
  </si>
  <si>
    <t>Нижние 95%</t>
  </si>
  <si>
    <t>Верхние 95%</t>
  </si>
  <si>
    <t>Для tср</t>
  </si>
  <si>
    <t>tтаб а=</t>
  </si>
  <si>
    <t>tтаб б=</t>
  </si>
  <si>
    <t>Наблюдение</t>
  </si>
  <si>
    <t>Предсказанное Y</t>
  </si>
  <si>
    <t>Таблица 4</t>
  </si>
  <si>
    <t>ВЫВОД ИТОГОВ</t>
  </si>
  <si>
    <t>Y-пересечение</t>
  </si>
  <si>
    <t>P-Значение</t>
  </si>
  <si>
    <t>Нижние 95,0%</t>
  </si>
  <si>
    <t>Верхние 95,0%</t>
  </si>
  <si>
    <t>Переменная X 1</t>
  </si>
  <si>
    <t>ВЫВОД ОСТАТКА</t>
  </si>
  <si>
    <t>Стандартные остатки</t>
  </si>
  <si>
    <t>ВЫВОД ВЕРОЯТНОСТИ</t>
  </si>
  <si>
    <t>Персентиль</t>
  </si>
  <si>
    <t>Fтаб</t>
  </si>
  <si>
    <t>df = степень свободы = колличество независимость переенных. F - критерий оценки адекватности нашей модели данных. F знач - сравнение табличного значения от теоретического. R2 Коэффициент детерминации - квадрат коэффициента или индекса кор-реляции или Оценку качества построенной модели. а, в - мера взаимосвязи между зависимой и независимой переменной. коофициент в котором не учитывается ошибка. P - проверяется статистическая значимость параметров уравнения регрессии. Интервалы - диапазон в котором допустимо изменять коофициенты без потери адекватности модели.</t>
  </si>
  <si>
    <t>Анализ коэффициентов регрессии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</si>
</sst>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6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Лист1!$H$90:$H$149</c:f>
              <c:numCache>
                <c:formatCode>General</c:formatCode>
                <c:ptCount val="60"/>
                <c:pt idx="0">
                  <c:v>-12.386836065573817</c:v>
                </c:pt>
                <c:pt idx="1">
                  <c:v>-0.21228230063911724</c:v>
                </c:pt>
                <c:pt idx="2">
                  <c:v>0.56227146429560548</c:v>
                </c:pt>
                <c:pt idx="3">
                  <c:v>-0.11317477076968885</c:v>
                </c:pt>
                <c:pt idx="4">
                  <c:v>-0.78862100583498318</c:v>
                </c:pt>
                <c:pt idx="5">
                  <c:v>-2.1540672409002752</c:v>
                </c:pt>
                <c:pt idx="6">
                  <c:v>8.0486524034427021E-2</c:v>
                </c:pt>
                <c:pt idx="7">
                  <c:v>-0.66495971103086049</c:v>
                </c:pt>
                <c:pt idx="8">
                  <c:v>-13.470405946096179</c:v>
                </c:pt>
                <c:pt idx="9">
                  <c:v>-9.4758521811614855</c:v>
                </c:pt>
                <c:pt idx="10">
                  <c:v>-10.15129841622678</c:v>
                </c:pt>
                <c:pt idx="11">
                  <c:v>-10.826744651292074</c:v>
                </c:pt>
                <c:pt idx="12">
                  <c:v>-2.4421908863573663</c:v>
                </c:pt>
                <c:pt idx="13">
                  <c:v>10.582362878577328</c:v>
                </c:pt>
                <c:pt idx="14">
                  <c:v>15.336916643512041</c:v>
                </c:pt>
                <c:pt idx="15">
                  <c:v>5.4114704084467462</c:v>
                </c:pt>
                <c:pt idx="16">
                  <c:v>5.4460241733814598</c:v>
                </c:pt>
                <c:pt idx="17">
                  <c:v>4.7705779383161655</c:v>
                </c:pt>
                <c:pt idx="18">
                  <c:v>4.0951317032508712</c:v>
                </c:pt>
                <c:pt idx="19">
                  <c:v>4.7196854681855598</c:v>
                </c:pt>
                <c:pt idx="20">
                  <c:v>9.6442392331202598</c:v>
                </c:pt>
                <c:pt idx="21">
                  <c:v>1.9787929980549848</c:v>
                </c:pt>
                <c:pt idx="22">
                  <c:v>1.3033467629896904</c:v>
                </c:pt>
                <c:pt idx="23">
                  <c:v>1.8679005279243768</c:v>
                </c:pt>
                <c:pt idx="24">
                  <c:v>1.1924542928590824</c:v>
                </c:pt>
                <c:pt idx="25">
                  <c:v>0.51700805779378811</c:v>
                </c:pt>
                <c:pt idx="26">
                  <c:v>0.47156182272848923</c:v>
                </c:pt>
                <c:pt idx="27">
                  <c:v>10.436115587663181</c:v>
                </c:pt>
                <c:pt idx="28">
                  <c:v>7.1806693525978744</c:v>
                </c:pt>
                <c:pt idx="29">
                  <c:v>2.4452231175326062</c:v>
                </c:pt>
                <c:pt idx="30">
                  <c:v>0.51977688246731191</c:v>
                </c:pt>
                <c:pt idx="31">
                  <c:v>-0.15566935259798242</c:v>
                </c:pt>
                <c:pt idx="32">
                  <c:v>-0.83111558766327676</c:v>
                </c:pt>
                <c:pt idx="33">
                  <c:v>-4.7565618227285711</c:v>
                </c:pt>
                <c:pt idx="34">
                  <c:v>-2.2920080577938791</c:v>
                </c:pt>
                <c:pt idx="35">
                  <c:v>-2.3174542928591677</c:v>
                </c:pt>
                <c:pt idx="36">
                  <c:v>0.27709947207551977</c:v>
                </c:pt>
                <c:pt idx="37">
                  <c:v>0.80165323701024249</c:v>
                </c:pt>
                <c:pt idx="38">
                  <c:v>0.12620700194494816</c:v>
                </c:pt>
                <c:pt idx="39">
                  <c:v>-0.54923923312034617</c:v>
                </c:pt>
                <c:pt idx="40">
                  <c:v>-5.3246854681856348</c:v>
                </c:pt>
                <c:pt idx="41">
                  <c:v>-8.7301317032509473</c:v>
                </c:pt>
                <c:pt idx="42">
                  <c:v>-7.1255779383162405</c:v>
                </c:pt>
                <c:pt idx="43">
                  <c:v>3.9589758266184845</c:v>
                </c:pt>
                <c:pt idx="44">
                  <c:v>5.7335295915531788</c:v>
                </c:pt>
                <c:pt idx="45">
                  <c:v>5.0580833564878844</c:v>
                </c:pt>
                <c:pt idx="46">
                  <c:v>4.3826371214225617</c:v>
                </c:pt>
                <c:pt idx="47">
                  <c:v>2.2871908863573083</c:v>
                </c:pt>
                <c:pt idx="48">
                  <c:v>6.7517446512920003</c:v>
                </c:pt>
                <c:pt idx="49">
                  <c:v>-4.003701583773335</c:v>
                </c:pt>
                <c:pt idx="50">
                  <c:v>2.6808521811613844</c:v>
                </c:pt>
                <c:pt idx="51">
                  <c:v>4.5405946096082062E-2</c:v>
                </c:pt>
                <c:pt idx="52">
                  <c:v>-0.63004028896921227</c:v>
                </c:pt>
                <c:pt idx="53">
                  <c:v>-1.3054865240345066</c:v>
                </c:pt>
                <c:pt idx="54">
                  <c:v>-1.9809327590998009</c:v>
                </c:pt>
                <c:pt idx="55">
                  <c:v>-2.0163789941650805</c:v>
                </c:pt>
                <c:pt idx="56">
                  <c:v>5.5681747707696161</c:v>
                </c:pt>
                <c:pt idx="57">
                  <c:v>-3.3672714642956976</c:v>
                </c:pt>
                <c:pt idx="58">
                  <c:v>-8.742717699361009</c:v>
                </c:pt>
                <c:pt idx="59">
                  <c:v>-9.4181639344263033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4-4198-8985-9A51EE70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97392"/>
        <c:axId val="2031006544"/>
      </c:scatterChart>
      <c:valAx>
        <c:axId val="20309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06544"/>
        <c:crosses val="autoZero"/>
        <c:crossBetween val="midCat"/>
      </c:valAx>
      <c:valAx>
        <c:axId val="203100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97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invertIfNegative val="0"/>
          <c:cat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Лист1!$B$2:$B$61</c:f>
              <c:numCache>
                <c:formatCode>General</c:formatCode>
                <c:ptCount val="60"/>
                <c:pt idx="0">
                  <c:v>205.66</c:v>
                </c:pt>
                <c:pt idx="1">
                  <c:v>218.51</c:v>
                </c:pt>
                <c:pt idx="2">
                  <c:v>219.96</c:v>
                </c:pt>
                <c:pt idx="3">
                  <c:v>219.96</c:v>
                </c:pt>
                <c:pt idx="4">
                  <c:v>219.96</c:v>
                </c:pt>
                <c:pt idx="5">
                  <c:v>219.27</c:v>
                </c:pt>
                <c:pt idx="6">
                  <c:v>222.18</c:v>
                </c:pt>
                <c:pt idx="7">
                  <c:v>222.11</c:v>
                </c:pt>
                <c:pt idx="8">
                  <c:v>209.98</c:v>
                </c:pt>
                <c:pt idx="9">
                  <c:v>214.65</c:v>
                </c:pt>
                <c:pt idx="10">
                  <c:v>214.65</c:v>
                </c:pt>
                <c:pt idx="11">
                  <c:v>214.65</c:v>
                </c:pt>
                <c:pt idx="12">
                  <c:v>223.71</c:v>
                </c:pt>
                <c:pt idx="13">
                  <c:v>237.41</c:v>
                </c:pt>
                <c:pt idx="14">
                  <c:v>242.84</c:v>
                </c:pt>
                <c:pt idx="15">
                  <c:v>233.59</c:v>
                </c:pt>
                <c:pt idx="16">
                  <c:v>234.3</c:v>
                </c:pt>
                <c:pt idx="17">
                  <c:v>234.3</c:v>
                </c:pt>
                <c:pt idx="18">
                  <c:v>234.3</c:v>
                </c:pt>
                <c:pt idx="19">
                  <c:v>235.6</c:v>
                </c:pt>
                <c:pt idx="20">
                  <c:v>241.2</c:v>
                </c:pt>
                <c:pt idx="21">
                  <c:v>234.21</c:v>
                </c:pt>
                <c:pt idx="22">
                  <c:v>234.21</c:v>
                </c:pt>
                <c:pt idx="23">
                  <c:v>235.45</c:v>
                </c:pt>
                <c:pt idx="24">
                  <c:v>235.45</c:v>
                </c:pt>
                <c:pt idx="25">
                  <c:v>235.45</c:v>
                </c:pt>
                <c:pt idx="26">
                  <c:v>236.08</c:v>
                </c:pt>
                <c:pt idx="27">
                  <c:v>246.72</c:v>
                </c:pt>
                <c:pt idx="28">
                  <c:v>244.14</c:v>
                </c:pt>
                <c:pt idx="29">
                  <c:v>240.08</c:v>
                </c:pt>
                <c:pt idx="30">
                  <c:v>238.83</c:v>
                </c:pt>
                <c:pt idx="31">
                  <c:v>238.83</c:v>
                </c:pt>
                <c:pt idx="32">
                  <c:v>238.83</c:v>
                </c:pt>
                <c:pt idx="33">
                  <c:v>235.58</c:v>
                </c:pt>
                <c:pt idx="34">
                  <c:v>238.72</c:v>
                </c:pt>
                <c:pt idx="35">
                  <c:v>239.37</c:v>
                </c:pt>
                <c:pt idx="36">
                  <c:v>242.64</c:v>
                </c:pt>
                <c:pt idx="37">
                  <c:v>243.84</c:v>
                </c:pt>
                <c:pt idx="38">
                  <c:v>243.84</c:v>
                </c:pt>
                <c:pt idx="39">
                  <c:v>243.84</c:v>
                </c:pt>
                <c:pt idx="40">
                  <c:v>239.74</c:v>
                </c:pt>
                <c:pt idx="41">
                  <c:v>237.01</c:v>
                </c:pt>
                <c:pt idx="42">
                  <c:v>239.29</c:v>
                </c:pt>
                <c:pt idx="43">
                  <c:v>251.05</c:v>
                </c:pt>
                <c:pt idx="44">
                  <c:v>253.5</c:v>
                </c:pt>
                <c:pt idx="45">
                  <c:v>253.5</c:v>
                </c:pt>
                <c:pt idx="46">
                  <c:v>253.5</c:v>
                </c:pt>
                <c:pt idx="47">
                  <c:v>252.08</c:v>
                </c:pt>
                <c:pt idx="48">
                  <c:v>257.22000000000003</c:v>
                </c:pt>
                <c:pt idx="49">
                  <c:v>247.14</c:v>
                </c:pt>
                <c:pt idx="50">
                  <c:v>254.5</c:v>
                </c:pt>
                <c:pt idx="51">
                  <c:v>252.54</c:v>
                </c:pt>
                <c:pt idx="52">
                  <c:v>252.54</c:v>
                </c:pt>
                <c:pt idx="53">
                  <c:v>252.54</c:v>
                </c:pt>
                <c:pt idx="54">
                  <c:v>252.54</c:v>
                </c:pt>
                <c:pt idx="55">
                  <c:v>253.18</c:v>
                </c:pt>
                <c:pt idx="56">
                  <c:v>261.44</c:v>
                </c:pt>
                <c:pt idx="57">
                  <c:v>253.18</c:v>
                </c:pt>
                <c:pt idx="58">
                  <c:v>248.48</c:v>
                </c:pt>
                <c:pt idx="59">
                  <c:v>248.48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1-43FC-831B-248BF94848D8}"/>
            </c:ext>
          </c:extLst>
        </c:ser>
        <c:ser>
          <c:idx val="1"/>
          <c:order val="1"/>
          <c:tx>
            <c:v>Предсказанное Y</c:v>
          </c:tx>
          <c:invertIfNegative val="0"/>
          <c:cat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Лист1!$G$90:$G$149</c:f>
              <c:numCache>
                <c:formatCode>General</c:formatCode>
                <c:ptCount val="60"/>
                <c:pt idx="0">
                  <c:v>218.04683606557381</c:v>
                </c:pt>
                <c:pt idx="1">
                  <c:v>218.72228230063911</c:v>
                </c:pt>
                <c:pt idx="2">
                  <c:v>219.3977285357044</c:v>
                </c:pt>
                <c:pt idx="3">
                  <c:v>220.0731747707697</c:v>
                </c:pt>
                <c:pt idx="4">
                  <c:v>220.74862100583499</c:v>
                </c:pt>
                <c:pt idx="5">
                  <c:v>221.42406724090029</c:v>
                </c:pt>
                <c:pt idx="6">
                  <c:v>222.09951347596558</c:v>
                </c:pt>
                <c:pt idx="7">
                  <c:v>222.77495971103087</c:v>
                </c:pt>
                <c:pt idx="8">
                  <c:v>223.45040594609617</c:v>
                </c:pt>
                <c:pt idx="9">
                  <c:v>224.12585218116149</c:v>
                </c:pt>
                <c:pt idx="10">
                  <c:v>224.80129841622679</c:v>
                </c:pt>
                <c:pt idx="11">
                  <c:v>225.47674465129208</c:v>
                </c:pt>
                <c:pt idx="12">
                  <c:v>226.15219088635737</c:v>
                </c:pt>
                <c:pt idx="13">
                  <c:v>226.82763712142267</c:v>
                </c:pt>
                <c:pt idx="14">
                  <c:v>227.50308335648796</c:v>
                </c:pt>
                <c:pt idx="15">
                  <c:v>228.17852959155326</c:v>
                </c:pt>
                <c:pt idx="16">
                  <c:v>228.85397582661855</c:v>
                </c:pt>
                <c:pt idx="17">
                  <c:v>229.52942206168385</c:v>
                </c:pt>
                <c:pt idx="18">
                  <c:v>230.20486829674914</c:v>
                </c:pt>
                <c:pt idx="19">
                  <c:v>230.88031453181443</c:v>
                </c:pt>
                <c:pt idx="20">
                  <c:v>231.55576076687973</c:v>
                </c:pt>
                <c:pt idx="21">
                  <c:v>232.23120700194502</c:v>
                </c:pt>
                <c:pt idx="22">
                  <c:v>232.90665323701032</c:v>
                </c:pt>
                <c:pt idx="23">
                  <c:v>233.58209947207561</c:v>
                </c:pt>
                <c:pt idx="24">
                  <c:v>234.25754570714091</c:v>
                </c:pt>
                <c:pt idx="25">
                  <c:v>234.9329919422062</c:v>
                </c:pt>
                <c:pt idx="26">
                  <c:v>235.60843817727152</c:v>
                </c:pt>
                <c:pt idx="27">
                  <c:v>236.28388441233682</c:v>
                </c:pt>
                <c:pt idx="28">
                  <c:v>236.95933064740211</c:v>
                </c:pt>
                <c:pt idx="29">
                  <c:v>237.63477688246741</c:v>
                </c:pt>
                <c:pt idx="30">
                  <c:v>238.3102231175327</c:v>
                </c:pt>
                <c:pt idx="31">
                  <c:v>238.98566935259799</c:v>
                </c:pt>
                <c:pt idx="32">
                  <c:v>239.66111558766329</c:v>
                </c:pt>
                <c:pt idx="33">
                  <c:v>240.33656182272858</c:v>
                </c:pt>
                <c:pt idx="34">
                  <c:v>241.01200805779388</c:v>
                </c:pt>
                <c:pt idx="35">
                  <c:v>241.68745429285917</c:v>
                </c:pt>
                <c:pt idx="36">
                  <c:v>242.36290052792447</c:v>
                </c:pt>
                <c:pt idx="37">
                  <c:v>243.03834676298976</c:v>
                </c:pt>
                <c:pt idx="38">
                  <c:v>243.71379299805506</c:v>
                </c:pt>
                <c:pt idx="39">
                  <c:v>244.38923923312035</c:v>
                </c:pt>
                <c:pt idx="40">
                  <c:v>245.06468546818564</c:v>
                </c:pt>
                <c:pt idx="41">
                  <c:v>245.74013170325094</c:v>
                </c:pt>
                <c:pt idx="42">
                  <c:v>246.41557793831623</c:v>
                </c:pt>
                <c:pt idx="43">
                  <c:v>247.09102417338153</c:v>
                </c:pt>
                <c:pt idx="44">
                  <c:v>247.76647040844682</c:v>
                </c:pt>
                <c:pt idx="45">
                  <c:v>248.44191664351212</c:v>
                </c:pt>
                <c:pt idx="46">
                  <c:v>249.11736287857744</c:v>
                </c:pt>
                <c:pt idx="47">
                  <c:v>249.7928091136427</c:v>
                </c:pt>
                <c:pt idx="48">
                  <c:v>250.46825534870803</c:v>
                </c:pt>
                <c:pt idx="49">
                  <c:v>251.14370158377332</c:v>
                </c:pt>
                <c:pt idx="50">
                  <c:v>251.81914781883862</c:v>
                </c:pt>
                <c:pt idx="51">
                  <c:v>252.49459405390391</c:v>
                </c:pt>
                <c:pt idx="52">
                  <c:v>253.1700402889692</c:v>
                </c:pt>
                <c:pt idx="53">
                  <c:v>253.8454865240345</c:v>
                </c:pt>
                <c:pt idx="54">
                  <c:v>254.52093275909979</c:v>
                </c:pt>
                <c:pt idx="55">
                  <c:v>255.19637899416509</c:v>
                </c:pt>
                <c:pt idx="56">
                  <c:v>255.87182522923038</c:v>
                </c:pt>
                <c:pt idx="57">
                  <c:v>256.5472714642957</c:v>
                </c:pt>
                <c:pt idx="58">
                  <c:v>257.222717699361</c:v>
                </c:pt>
                <c:pt idx="59">
                  <c:v>257.89816393442629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1-43FC-831B-248BF948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14032"/>
        <c:axId val="2030996144"/>
      </c:barChart>
      <c:catAx>
        <c:axId val="20310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96144"/>
        <c:crosses val="autoZero"/>
        <c:auto val="1"/>
        <c:lblAlgn val="ctr"/>
        <c:lblOffset val="100"/>
        <c:noMultiLvlLbl val="0"/>
      </c:catAx>
      <c:valAx>
        <c:axId val="203099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1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Лист1!$K$90:$K$149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Лист1!$L$90:$L$149</c:f>
              <c:numCache>
                <c:formatCode>General</c:formatCode>
                <c:ptCount val="60"/>
                <c:pt idx="0">
                  <c:v>205.66</c:v>
                </c:pt>
                <c:pt idx="1">
                  <c:v>209.98</c:v>
                </c:pt>
                <c:pt idx="2">
                  <c:v>214.65</c:v>
                </c:pt>
                <c:pt idx="3">
                  <c:v>214.65</c:v>
                </c:pt>
                <c:pt idx="4">
                  <c:v>214.65</c:v>
                </c:pt>
                <c:pt idx="5">
                  <c:v>218.51</c:v>
                </c:pt>
                <c:pt idx="6">
                  <c:v>219.27</c:v>
                </c:pt>
                <c:pt idx="7">
                  <c:v>219.96</c:v>
                </c:pt>
                <c:pt idx="8">
                  <c:v>219.96</c:v>
                </c:pt>
                <c:pt idx="9">
                  <c:v>219.96</c:v>
                </c:pt>
                <c:pt idx="10">
                  <c:v>222.11</c:v>
                </c:pt>
                <c:pt idx="11">
                  <c:v>222.18</c:v>
                </c:pt>
                <c:pt idx="12">
                  <c:v>223.71</c:v>
                </c:pt>
                <c:pt idx="13">
                  <c:v>233.59</c:v>
                </c:pt>
                <c:pt idx="14">
                  <c:v>234.21</c:v>
                </c:pt>
                <c:pt idx="15">
                  <c:v>234.21</c:v>
                </c:pt>
                <c:pt idx="16">
                  <c:v>234.3</c:v>
                </c:pt>
                <c:pt idx="17">
                  <c:v>234.3</c:v>
                </c:pt>
                <c:pt idx="18">
                  <c:v>234.3</c:v>
                </c:pt>
                <c:pt idx="19">
                  <c:v>235.45</c:v>
                </c:pt>
                <c:pt idx="20">
                  <c:v>235.45</c:v>
                </c:pt>
                <c:pt idx="21">
                  <c:v>235.45</c:v>
                </c:pt>
                <c:pt idx="22">
                  <c:v>235.58</c:v>
                </c:pt>
                <c:pt idx="23">
                  <c:v>235.6</c:v>
                </c:pt>
                <c:pt idx="24">
                  <c:v>236.08</c:v>
                </c:pt>
                <c:pt idx="25">
                  <c:v>237.01</c:v>
                </c:pt>
                <c:pt idx="26">
                  <c:v>237.41</c:v>
                </c:pt>
                <c:pt idx="27">
                  <c:v>238.72</c:v>
                </c:pt>
                <c:pt idx="28">
                  <c:v>238.83</c:v>
                </c:pt>
                <c:pt idx="29">
                  <c:v>238.83</c:v>
                </c:pt>
                <c:pt idx="30">
                  <c:v>238.83</c:v>
                </c:pt>
                <c:pt idx="31">
                  <c:v>239.29</c:v>
                </c:pt>
                <c:pt idx="32">
                  <c:v>239.37</c:v>
                </c:pt>
                <c:pt idx="33">
                  <c:v>239.74</c:v>
                </c:pt>
                <c:pt idx="34">
                  <c:v>240.08</c:v>
                </c:pt>
                <c:pt idx="35">
                  <c:v>241.2</c:v>
                </c:pt>
                <c:pt idx="36">
                  <c:v>242.64</c:v>
                </c:pt>
                <c:pt idx="37">
                  <c:v>242.84</c:v>
                </c:pt>
                <c:pt idx="38">
                  <c:v>243.84</c:v>
                </c:pt>
                <c:pt idx="39">
                  <c:v>243.84</c:v>
                </c:pt>
                <c:pt idx="40">
                  <c:v>243.84</c:v>
                </c:pt>
                <c:pt idx="41">
                  <c:v>244.14</c:v>
                </c:pt>
                <c:pt idx="42">
                  <c:v>246.72</c:v>
                </c:pt>
                <c:pt idx="43">
                  <c:v>247.14</c:v>
                </c:pt>
                <c:pt idx="44">
                  <c:v>248.48</c:v>
                </c:pt>
                <c:pt idx="45">
                  <c:v>248.48</c:v>
                </c:pt>
                <c:pt idx="46">
                  <c:v>251.05</c:v>
                </c:pt>
                <c:pt idx="47">
                  <c:v>252.08</c:v>
                </c:pt>
                <c:pt idx="48">
                  <c:v>252.54</c:v>
                </c:pt>
                <c:pt idx="49">
                  <c:v>252.54</c:v>
                </c:pt>
                <c:pt idx="50">
                  <c:v>252.54</c:v>
                </c:pt>
                <c:pt idx="51">
                  <c:v>252.54</c:v>
                </c:pt>
                <c:pt idx="52">
                  <c:v>253.18</c:v>
                </c:pt>
                <c:pt idx="53">
                  <c:v>253.18</c:v>
                </c:pt>
                <c:pt idx="54">
                  <c:v>253.5</c:v>
                </c:pt>
                <c:pt idx="55">
                  <c:v>253.5</c:v>
                </c:pt>
                <c:pt idx="56">
                  <c:v>253.5</c:v>
                </c:pt>
                <c:pt idx="57">
                  <c:v>254.5</c:v>
                </c:pt>
                <c:pt idx="58">
                  <c:v>257.22000000000003</c:v>
                </c:pt>
                <c:pt idx="59">
                  <c:v>261.44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E-4F48-9D81-1B885D75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98640"/>
        <c:axId val="2031014032"/>
      </c:scatterChart>
      <c:valAx>
        <c:axId val="203099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14032"/>
        <c:crosses val="autoZero"/>
        <c:crossBetween val="midCat"/>
      </c:valAx>
      <c:valAx>
        <c:axId val="203101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9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161925</xdr:rowOff>
    </xdr:from>
    <xdr:to>
      <xdr:col>8</xdr:col>
      <xdr:colOff>333375</xdr:colOff>
      <xdr:row>2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1CBE0D6-71D8-4E53-B53B-2F31B1D11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61925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333375</xdr:colOff>
      <xdr:row>1</xdr:row>
      <xdr:rowOff>152400</xdr:rowOff>
    </xdr:from>
    <xdr:to>
      <xdr:col>8</xdr:col>
      <xdr:colOff>533400</xdr:colOff>
      <xdr:row>3</xdr:row>
      <xdr:rowOff>38100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AF4E3A0-BD6C-4EC6-B2EE-DB0B39ECC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42900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2</xdr:row>
      <xdr:rowOff>171450</xdr:rowOff>
    </xdr:from>
    <xdr:to>
      <xdr:col>8</xdr:col>
      <xdr:colOff>714375</xdr:colOff>
      <xdr:row>4</xdr:row>
      <xdr:rowOff>28575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37C760C-9D9B-45D2-96EF-36F126ED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428625</xdr:colOff>
      <xdr:row>0</xdr:row>
      <xdr:rowOff>161925</xdr:rowOff>
    </xdr:from>
    <xdr:to>
      <xdr:col>10</xdr:col>
      <xdr:colOff>533400</xdr:colOff>
      <xdr:row>2</xdr:row>
      <xdr:rowOff>19050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76BE59E-EB5A-422E-8F93-9B962ED6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61925"/>
          <a:ext cx="1047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476250</xdr:colOff>
      <xdr:row>2</xdr:row>
      <xdr:rowOff>0</xdr:rowOff>
    </xdr:from>
    <xdr:to>
      <xdr:col>10</xdr:col>
      <xdr:colOff>552450</xdr:colOff>
      <xdr:row>3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DFECAFE-4AD2-4A00-B5DE-0340B955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81000"/>
          <a:ext cx="76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457200</xdr:colOff>
      <xdr:row>3</xdr:row>
      <xdr:rowOff>9525</xdr:rowOff>
    </xdr:from>
    <xdr:to>
      <xdr:col>10</xdr:col>
      <xdr:colOff>590550</xdr:colOff>
      <xdr:row>4</xdr:row>
      <xdr:rowOff>57150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5394428-D4B9-4F60-952A-B4FE2A5B5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403860</xdr:colOff>
      <xdr:row>84</xdr:row>
      <xdr:rowOff>125730</xdr:rowOff>
    </xdr:from>
    <xdr:to>
      <xdr:col>21</xdr:col>
      <xdr:colOff>411480</xdr:colOff>
      <xdr:row>102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D4F046-2076-4CD3-9C2B-099DE20F7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358140</xdr:colOff>
      <xdr:row>102</xdr:row>
      <xdr:rowOff>156210</xdr:rowOff>
    </xdr:from>
    <xdr:to>
      <xdr:col>21</xdr:col>
      <xdr:colOff>403860</xdr:colOff>
      <xdr:row>120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18BAF7-54B9-4A19-9452-683B10C3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205740</xdr:colOff>
      <xdr:row>62</xdr:row>
      <xdr:rowOff>11430</xdr:rowOff>
    </xdr:from>
    <xdr:to>
      <xdr:col>24</xdr:col>
      <xdr:colOff>7620</xdr:colOff>
      <xdr:row>80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C93971-B7E6-49A0-8852-6408F362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0"/>
  <sheetViews>
    <sheetView tabSelected="1" topLeftCell="H1" zoomScale="77" zoomScaleNormal="77" workbookViewId="0">
      <selection activeCell="K18" sqref="K18"/>
    </sheetView>
  </sheetViews>
  <sheetFormatPr defaultRowHeight="15" x14ac:dyDescent="0.25"/>
  <cols>
    <col min="1" max="1" width="12.140625" bestFit="1" customWidth="1"/>
    <col min="2" max="2" width="15.85546875" bestFit="1" customWidth="1"/>
    <col min="3" max="3" width="12" style="4" bestFit="1" customWidth="1"/>
    <col min="4" max="4" width="12" bestFit="1" customWidth="1"/>
    <col min="5" max="5" width="11.5703125" bestFit="1" customWidth="1"/>
    <col min="6" max="6" width="24.85546875" bestFit="1" customWidth="1"/>
    <col min="7" max="7" width="16.28515625" bestFit="1" customWidth="1"/>
    <col min="8" max="8" width="21" bestFit="1" customWidth="1"/>
    <col min="9" max="9" width="24.85546875" bestFit="1" customWidth="1"/>
    <col min="10" max="10" width="19.28515625" bestFit="1" customWidth="1"/>
    <col min="11" max="11" width="20.7109375" bestFit="1" customWidth="1"/>
    <col min="12" max="12" width="25.85546875" bestFit="1" customWidth="1"/>
    <col min="13" max="13" width="13.85546875" bestFit="1" customWidth="1"/>
    <col min="14" max="14" width="14.140625" bestFit="1" customWidth="1"/>
    <col min="15" max="16" width="12" bestFit="1" customWidth="1"/>
    <col min="17" max="17" width="7.28515625" bestFit="1" customWidth="1"/>
  </cols>
  <sheetData>
    <row r="1" spans="1:27" x14ac:dyDescent="0.25">
      <c r="A1" s="2" t="s">
        <v>2</v>
      </c>
      <c r="B1" s="2" t="s">
        <v>3</v>
      </c>
      <c r="C1" s="3" t="s">
        <v>4</v>
      </c>
      <c r="D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O1" t="s">
        <v>24</v>
      </c>
      <c r="P1" t="s">
        <v>25</v>
      </c>
      <c r="Q1" t="s">
        <v>36</v>
      </c>
    </row>
    <row r="2" spans="1:27" x14ac:dyDescent="0.25">
      <c r="A2" s="1">
        <v>1</v>
      </c>
      <c r="B2" s="1">
        <v>205.66</v>
      </c>
      <c r="C2" s="4">
        <f>A2^2</f>
        <v>1</v>
      </c>
      <c r="D2">
        <f>(B2-$F$3-$F$4*A2)^2</f>
        <v>153.43370771263071</v>
      </c>
      <c r="E2" s="4" t="s">
        <v>8</v>
      </c>
      <c r="F2">
        <f>SUM(D2:D61)</f>
        <v>1970.9859667324267</v>
      </c>
      <c r="G2">
        <f>$F$3+$F$4*A2</f>
        <v>218.04683606546203</v>
      </c>
      <c r="H2">
        <f>B2-G2</f>
        <v>-12.386836065462035</v>
      </c>
      <c r="J2">
        <f>VARPA(G2:G61)</f>
        <v>136.83026597288327</v>
      </c>
      <c r="L2">
        <f>AVERAGE(G2:G61)</f>
        <v>237.97250000001623</v>
      </c>
      <c r="O2">
        <f>(G2-$L$2)^2</f>
        <v>397.03208323279375</v>
      </c>
      <c r="P2">
        <f>(G2-B2)^2</f>
        <v>153.43370771263099</v>
      </c>
      <c r="Q2">
        <f>A2^2</f>
        <v>1</v>
      </c>
    </row>
    <row r="3" spans="1:27" x14ac:dyDescent="0.25">
      <c r="A3" s="1">
        <v>2</v>
      </c>
      <c r="B3" s="1">
        <v>218.51</v>
      </c>
      <c r="C3" s="4">
        <f>A3^2</f>
        <v>4</v>
      </c>
      <c r="D3">
        <f t="shared" ref="D3:D61" si="0">(B3-$F$3-$F$4*A3)^2</f>
        <v>4.506377511901518E-2</v>
      </c>
      <c r="E3" t="s">
        <v>5</v>
      </c>
      <c r="F3">
        <v>217.37138983039239</v>
      </c>
      <c r="G3">
        <f t="shared" ref="G3:G61" si="1">$F$3+$F$4*A3</f>
        <v>218.72228230053165</v>
      </c>
      <c r="H3">
        <f>G3-B3</f>
        <v>0.21228230053165476</v>
      </c>
      <c r="J3">
        <f>VARPA(A2:A61)</f>
        <v>299.91666666666669</v>
      </c>
      <c r="L3">
        <f>AVERAGE(A2:A61)</f>
        <v>30.5</v>
      </c>
      <c r="O3">
        <f t="shared" ref="O3:O61" si="2">(G3-$L$2)^2</f>
        <v>370.57088147754939</v>
      </c>
      <c r="P3">
        <f t="shared" ref="P3:P61" si="3">(G3-B3)^2</f>
        <v>4.5063775119011787E-2</v>
      </c>
      <c r="Q3">
        <f t="shared" ref="Q3:Q61" si="4">A3^2</f>
        <v>4</v>
      </c>
    </row>
    <row r="4" spans="1:27" x14ac:dyDescent="0.25">
      <c r="A4" s="1">
        <v>3</v>
      </c>
      <c r="B4" s="1">
        <v>219.96</v>
      </c>
      <c r="C4" s="4">
        <f t="shared" ref="C4:C61" si="5">A4^2</f>
        <v>9</v>
      </c>
      <c r="D4">
        <f t="shared" si="0"/>
        <v>0.31614919967708294</v>
      </c>
      <c r="E4" t="s">
        <v>6</v>
      </c>
      <c r="F4">
        <v>0.67544623506963264</v>
      </c>
      <c r="G4">
        <f t="shared" si="1"/>
        <v>219.39772853560129</v>
      </c>
      <c r="H4">
        <f t="shared" ref="H4:H61" si="6">B4-G4</f>
        <v>0.56227146439871944</v>
      </c>
      <c r="J4">
        <f>VARPA(H2:H61)</f>
        <v>32.849716041346092</v>
      </c>
      <c r="L4">
        <f>AVERAGE(H2:H61)</f>
        <v>7.0760766682061178E-3</v>
      </c>
      <c r="O4">
        <f t="shared" si="2"/>
        <v>345.02213495524342</v>
      </c>
      <c r="P4">
        <f t="shared" si="3"/>
        <v>0.31614919967708044</v>
      </c>
      <c r="Q4">
        <f t="shared" si="4"/>
        <v>9</v>
      </c>
    </row>
    <row r="5" spans="1:27" x14ac:dyDescent="0.25">
      <c r="A5" s="1">
        <v>4</v>
      </c>
      <c r="B5" s="1">
        <v>219.96</v>
      </c>
      <c r="C5" s="4">
        <f t="shared" si="5"/>
        <v>16</v>
      </c>
      <c r="D5">
        <f t="shared" si="0"/>
        <v>1.2808528716413291E-2</v>
      </c>
      <c r="G5">
        <f t="shared" si="1"/>
        <v>220.07317477067093</v>
      </c>
      <c r="H5">
        <f t="shared" si="6"/>
        <v>-0.11317477067092341</v>
      </c>
      <c r="O5">
        <f t="shared" si="2"/>
        <v>320.38584366587696</v>
      </c>
      <c r="P5">
        <f t="shared" si="3"/>
        <v>1.2808528716416105E-2</v>
      </c>
      <c r="Q5">
        <f t="shared" si="4"/>
        <v>16</v>
      </c>
    </row>
    <row r="6" spans="1:27" ht="15.75" thickBot="1" x14ac:dyDescent="0.3">
      <c r="A6" s="1">
        <v>5</v>
      </c>
      <c r="B6" s="1">
        <v>219.96</v>
      </c>
      <c r="C6" s="4">
        <f t="shared" si="5"/>
        <v>25</v>
      </c>
      <c r="D6">
        <f t="shared" si="0"/>
        <v>0.62192309069522655</v>
      </c>
      <c r="G6">
        <f t="shared" si="1"/>
        <v>220.74862100574055</v>
      </c>
      <c r="H6">
        <f t="shared" si="6"/>
        <v>-0.78862100574053784</v>
      </c>
      <c r="O6">
        <f t="shared" si="2"/>
        <v>296.662007609451</v>
      </c>
      <c r="P6">
        <f t="shared" si="3"/>
        <v>0.62192309069521745</v>
      </c>
      <c r="Q6">
        <f t="shared" si="4"/>
        <v>25</v>
      </c>
    </row>
    <row r="7" spans="1:27" ht="15" customHeight="1" thickBot="1" x14ac:dyDescent="0.3">
      <c r="A7" s="1">
        <v>6</v>
      </c>
      <c r="B7" s="1">
        <v>219.27</v>
      </c>
      <c r="C7" s="4">
        <f t="shared" si="5"/>
        <v>36</v>
      </c>
      <c r="D7">
        <f t="shared" si="0"/>
        <v>4.6400056779315557</v>
      </c>
      <c r="G7">
        <f t="shared" si="1"/>
        <v>221.42406724081019</v>
      </c>
      <c r="H7">
        <f t="shared" si="6"/>
        <v>-2.1540672408101784</v>
      </c>
      <c r="I7" s="16" t="s">
        <v>15</v>
      </c>
      <c r="J7" s="17"/>
      <c r="K7" s="17"/>
      <c r="L7" s="17"/>
      <c r="M7" s="17"/>
      <c r="N7" s="18"/>
      <c r="O7">
        <f t="shared" si="2"/>
        <v>273.85062678596353</v>
      </c>
      <c r="P7">
        <f t="shared" si="3"/>
        <v>4.6400056779315753</v>
      </c>
      <c r="Q7">
        <f t="shared" si="4"/>
        <v>36</v>
      </c>
      <c r="S7" s="15" t="s">
        <v>53</v>
      </c>
      <c r="T7" s="15"/>
      <c r="U7" s="15"/>
      <c r="V7" s="15"/>
      <c r="W7" s="15"/>
      <c r="X7" s="15"/>
      <c r="Y7" s="15"/>
      <c r="Z7" s="15"/>
      <c r="AA7" s="15"/>
    </row>
    <row r="8" spans="1:27" x14ac:dyDescent="0.25">
      <c r="A8" s="1">
        <v>7</v>
      </c>
      <c r="B8" s="1">
        <v>222.18</v>
      </c>
      <c r="C8" s="4">
        <f t="shared" si="5"/>
        <v>49</v>
      </c>
      <c r="D8">
        <f t="shared" si="0"/>
        <v>6.4780805649498506E-3</v>
      </c>
      <c r="G8">
        <f t="shared" si="1"/>
        <v>222.0995134758798</v>
      </c>
      <c r="H8">
        <f t="shared" si="6"/>
        <v>8.048652412020374E-2</v>
      </c>
      <c r="I8" s="5"/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>
        <f t="shared" si="2"/>
        <v>251.95170119541646</v>
      </c>
      <c r="P8">
        <f t="shared" si="3"/>
        <v>6.4780805649521387E-3</v>
      </c>
      <c r="Q8">
        <f t="shared" si="4"/>
        <v>49</v>
      </c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25">
      <c r="A9" s="1">
        <v>8</v>
      </c>
      <c r="B9" s="1">
        <v>222.11</v>
      </c>
      <c r="C9" s="4">
        <f t="shared" si="5"/>
        <v>64</v>
      </c>
      <c r="D9">
        <f t="shared" si="0"/>
        <v>0.44217141718595726</v>
      </c>
      <c r="G9">
        <f t="shared" si="1"/>
        <v>222.77495971094945</v>
      </c>
      <c r="H9">
        <f t="shared" si="6"/>
        <v>-0.66495971094943229</v>
      </c>
      <c r="I9" t="s">
        <v>21</v>
      </c>
      <c r="J9" s="12">
        <v>1</v>
      </c>
      <c r="K9">
        <f>O62</f>
        <v>8209.8159583729957</v>
      </c>
      <c r="L9">
        <f>K9/J9</f>
        <v>8209.8159583729957</v>
      </c>
      <c r="M9" s="13">
        <f>L9/L10</f>
        <v>241.58940429953691</v>
      </c>
      <c r="N9" s="14">
        <f>FDIST(M9,J9,J10)</f>
        <v>2.4182541327899721E-22</v>
      </c>
      <c r="O9">
        <f t="shared" si="2"/>
        <v>230.96523083780798</v>
      </c>
      <c r="P9">
        <f t="shared" si="3"/>
        <v>0.44217141718595254</v>
      </c>
      <c r="Q9">
        <f t="shared" si="4"/>
        <v>64</v>
      </c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 s="1">
        <v>9</v>
      </c>
      <c r="B10" s="1">
        <v>209.98</v>
      </c>
      <c r="C10" s="4">
        <f t="shared" si="5"/>
        <v>81</v>
      </c>
      <c r="D10">
        <f t="shared" si="0"/>
        <v>181.4518363505465</v>
      </c>
      <c r="G10">
        <f t="shared" si="1"/>
        <v>223.45040594601909</v>
      </c>
      <c r="H10">
        <f t="shared" si="6"/>
        <v>-13.470405946019099</v>
      </c>
      <c r="I10" t="s">
        <v>22</v>
      </c>
      <c r="J10">
        <f>60-1-1</f>
        <v>58</v>
      </c>
      <c r="K10">
        <f>P62</f>
        <v>1970.9859667324265</v>
      </c>
      <c r="L10">
        <f>K10/J10</f>
        <v>33.982516667800454</v>
      </c>
      <c r="O10">
        <f t="shared" si="2"/>
        <v>210.89121571313899</v>
      </c>
      <c r="P10">
        <f t="shared" si="3"/>
        <v>181.4518363505467</v>
      </c>
      <c r="Q10">
        <f t="shared" si="4"/>
        <v>81</v>
      </c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5">
      <c r="A11" s="1">
        <v>10</v>
      </c>
      <c r="B11" s="1">
        <v>214.65</v>
      </c>
      <c r="C11" s="4">
        <f t="shared" si="5"/>
        <v>100</v>
      </c>
      <c r="D11">
        <f t="shared" si="0"/>
        <v>89.791774557843624</v>
      </c>
      <c r="G11">
        <f t="shared" si="1"/>
        <v>224.1258521810887</v>
      </c>
      <c r="H11">
        <f t="shared" si="6"/>
        <v>-9.4758521810886975</v>
      </c>
      <c r="I11" s="4" t="s">
        <v>23</v>
      </c>
      <c r="J11" s="4">
        <f>J9+J10</f>
        <v>59</v>
      </c>
      <c r="K11" s="4">
        <f>K9+K10</f>
        <v>10180.801925105423</v>
      </c>
      <c r="L11" s="4"/>
      <c r="M11" s="4"/>
      <c r="N11" s="4"/>
      <c r="O11">
        <f t="shared" si="2"/>
        <v>191.72965582141032</v>
      </c>
      <c r="P11">
        <f t="shared" si="3"/>
        <v>89.791774557843425</v>
      </c>
      <c r="Q11">
        <f t="shared" si="4"/>
        <v>100</v>
      </c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thickBot="1" x14ac:dyDescent="0.3">
      <c r="A12" s="1">
        <v>11</v>
      </c>
      <c r="B12" s="1">
        <v>214.65</v>
      </c>
      <c r="C12" s="4">
        <f t="shared" si="5"/>
        <v>121</v>
      </c>
      <c r="D12">
        <f t="shared" si="0"/>
        <v>103.04885953389886</v>
      </c>
      <c r="G12">
        <f t="shared" si="1"/>
        <v>224.80129841615835</v>
      </c>
      <c r="H12">
        <f t="shared" si="6"/>
        <v>-10.15129841615834</v>
      </c>
      <c r="L12" t="s">
        <v>52</v>
      </c>
      <c r="M12">
        <f>FINV(0.05,J9,J10)</f>
        <v>4.0068728863327339</v>
      </c>
      <c r="O12">
        <f t="shared" si="2"/>
        <v>173.48055116262032</v>
      </c>
      <c r="P12">
        <f t="shared" si="3"/>
        <v>103.04885953389883</v>
      </c>
      <c r="Q12">
        <f t="shared" si="4"/>
        <v>121</v>
      </c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thickBot="1" x14ac:dyDescent="0.3">
      <c r="A13" s="1">
        <v>12</v>
      </c>
      <c r="B13" s="1">
        <v>214.65</v>
      </c>
      <c r="C13" s="4">
        <f t="shared" si="5"/>
        <v>144</v>
      </c>
      <c r="D13">
        <f t="shared" si="0"/>
        <v>117.21839974289355</v>
      </c>
      <c r="G13">
        <f t="shared" si="1"/>
        <v>225.47674465122799</v>
      </c>
      <c r="H13">
        <f t="shared" si="6"/>
        <v>-10.826744651227983</v>
      </c>
      <c r="I13" s="16" t="s">
        <v>30</v>
      </c>
      <c r="J13" s="17"/>
      <c r="K13" s="17"/>
      <c r="L13" s="17"/>
      <c r="M13" s="17"/>
      <c r="N13" s="18"/>
      <c r="O13">
        <f t="shared" si="2"/>
        <v>156.14390173676983</v>
      </c>
      <c r="P13">
        <f t="shared" si="3"/>
        <v>117.21839974289374</v>
      </c>
      <c r="Q13">
        <f t="shared" si="4"/>
        <v>144</v>
      </c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5">
      <c r="A14" s="1">
        <v>13</v>
      </c>
      <c r="B14" s="1">
        <v>223.71</v>
      </c>
      <c r="C14" s="4">
        <f t="shared" si="5"/>
        <v>169</v>
      </c>
      <c r="D14">
        <f t="shared" si="0"/>
        <v>5.964296325115078</v>
      </c>
      <c r="G14">
        <f t="shared" si="1"/>
        <v>226.1521908862976</v>
      </c>
      <c r="H14">
        <f t="shared" si="6"/>
        <v>-2.4421908862975954</v>
      </c>
      <c r="I14" t="s">
        <v>26</v>
      </c>
      <c r="J14">
        <f>CORREL(B2:B61,G2:G61)</f>
        <v>0.89799871820424237</v>
      </c>
      <c r="O14">
        <f t="shared" si="2"/>
        <v>139.71970754385953</v>
      </c>
      <c r="P14">
        <f t="shared" si="3"/>
        <v>5.9642963251150345</v>
      </c>
      <c r="Q14">
        <f t="shared" si="4"/>
        <v>169</v>
      </c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1">
        <v>14</v>
      </c>
      <c r="B15" s="1">
        <v>237.41</v>
      </c>
      <c r="C15" s="4">
        <f t="shared" si="5"/>
        <v>196</v>
      </c>
      <c r="D15">
        <f t="shared" si="0"/>
        <v>111.98640409506443</v>
      </c>
      <c r="G15">
        <f t="shared" si="1"/>
        <v>226.82763712136725</v>
      </c>
      <c r="H15">
        <f t="shared" si="6"/>
        <v>10.58236287863275</v>
      </c>
      <c r="I15" t="s">
        <v>27</v>
      </c>
      <c r="J15" s="12">
        <f>K9/K11</f>
        <v>0.80640169789846716</v>
      </c>
      <c r="O15">
        <f t="shared" si="2"/>
        <v>124.207968583888</v>
      </c>
      <c r="P15">
        <f t="shared" si="3"/>
        <v>111.98640409506443</v>
      </c>
      <c r="Q15">
        <f t="shared" si="4"/>
        <v>196</v>
      </c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5">
      <c r="A16" s="1">
        <v>15</v>
      </c>
      <c r="B16" s="1">
        <v>242.84</v>
      </c>
      <c r="C16" s="4">
        <f t="shared" si="5"/>
        <v>225</v>
      </c>
      <c r="D16">
        <f t="shared" si="0"/>
        <v>235.2210121316036</v>
      </c>
      <c r="G16">
        <f t="shared" si="1"/>
        <v>227.50308335643689</v>
      </c>
      <c r="H16">
        <f t="shared" si="6"/>
        <v>15.336916643563114</v>
      </c>
      <c r="I16" t="s">
        <v>28</v>
      </c>
      <c r="J16">
        <f>J15-J14*(1-J15)/(60-J14-1)</f>
        <v>0.80340952855320635</v>
      </c>
      <c r="O16">
        <f t="shared" si="2"/>
        <v>109.60868485685602</v>
      </c>
      <c r="P16">
        <f t="shared" si="3"/>
        <v>235.22101213160326</v>
      </c>
      <c r="Q16">
        <f t="shared" si="4"/>
        <v>225</v>
      </c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5">
      <c r="A17" s="1">
        <v>16</v>
      </c>
      <c r="B17" s="1">
        <v>233.59</v>
      </c>
      <c r="C17" s="4">
        <f t="shared" si="5"/>
        <v>256</v>
      </c>
      <c r="D17">
        <f t="shared" si="0"/>
        <v>29.284011982000731</v>
      </c>
      <c r="G17">
        <f t="shared" si="1"/>
        <v>228.1785295915065</v>
      </c>
      <c r="H17">
        <f t="shared" si="6"/>
        <v>5.4114704084934999</v>
      </c>
      <c r="I17" t="s">
        <v>0</v>
      </c>
      <c r="J17">
        <f>L10^0.5</f>
        <v>5.8294525187019453</v>
      </c>
      <c r="O17">
        <f t="shared" si="2"/>
        <v>95.921856362764089</v>
      </c>
      <c r="P17">
        <f t="shared" si="3"/>
        <v>29.284011982000806</v>
      </c>
      <c r="Q17">
        <f t="shared" si="4"/>
        <v>256</v>
      </c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5">
      <c r="A18" s="1">
        <v>17</v>
      </c>
      <c r="B18" s="1">
        <v>234.3</v>
      </c>
      <c r="C18" s="4">
        <f t="shared" si="5"/>
        <v>289</v>
      </c>
      <c r="D18">
        <f t="shared" si="0"/>
        <v>29.659179297517131</v>
      </c>
      <c r="G18">
        <f t="shared" si="1"/>
        <v>228.85397582657615</v>
      </c>
      <c r="H18">
        <f t="shared" si="6"/>
        <v>5.446024173423865</v>
      </c>
      <c r="I18" t="s">
        <v>29</v>
      </c>
      <c r="J18">
        <v>60</v>
      </c>
      <c r="O18">
        <f t="shared" si="2"/>
        <v>83.147483101611073</v>
      </c>
      <c r="P18">
        <f t="shared" si="3"/>
        <v>29.659179297517092</v>
      </c>
      <c r="Q18">
        <f t="shared" si="4"/>
        <v>289</v>
      </c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thickBot="1" x14ac:dyDescent="0.3">
      <c r="A19" s="1">
        <v>18</v>
      </c>
      <c r="B19" s="1">
        <v>234.3</v>
      </c>
      <c r="C19" s="4">
        <f t="shared" si="5"/>
        <v>324</v>
      </c>
      <c r="D19">
        <f t="shared" si="0"/>
        <v>22.758413865912157</v>
      </c>
      <c r="G19">
        <f t="shared" si="1"/>
        <v>229.52942206164579</v>
      </c>
      <c r="H19">
        <f t="shared" si="6"/>
        <v>4.7705779383542222</v>
      </c>
      <c r="O19">
        <f t="shared" si="2"/>
        <v>71.285565073397578</v>
      </c>
      <c r="P19">
        <f t="shared" si="3"/>
        <v>22.758413865912022</v>
      </c>
      <c r="Q19">
        <f t="shared" si="4"/>
        <v>324</v>
      </c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thickBot="1" x14ac:dyDescent="0.3">
      <c r="A20" s="1">
        <v>19</v>
      </c>
      <c r="B20" s="1">
        <v>234.3</v>
      </c>
      <c r="C20" s="4">
        <f t="shared" si="5"/>
        <v>361</v>
      </c>
      <c r="D20">
        <f t="shared" si="0"/>
        <v>16.770103667246648</v>
      </c>
      <c r="G20">
        <f t="shared" si="1"/>
        <v>230.2048682967154</v>
      </c>
      <c r="H20">
        <f t="shared" si="6"/>
        <v>4.0951317032846077</v>
      </c>
      <c r="I20" s="16" t="s">
        <v>54</v>
      </c>
      <c r="J20" s="17"/>
      <c r="K20" s="17"/>
      <c r="L20" s="17"/>
      <c r="M20" s="17"/>
      <c r="N20" s="18"/>
      <c r="O20">
        <f t="shared" si="2"/>
        <v>60.336102278124024</v>
      </c>
      <c r="P20">
        <f t="shared" si="3"/>
        <v>16.770103667246694</v>
      </c>
      <c r="Q20">
        <f t="shared" si="4"/>
        <v>361</v>
      </c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5">
      <c r="A21" s="1">
        <v>20</v>
      </c>
      <c r="B21" s="1">
        <v>235.6</v>
      </c>
      <c r="C21" s="4">
        <f t="shared" si="5"/>
        <v>400</v>
      </c>
      <c r="D21">
        <f t="shared" si="0"/>
        <v>22.275430918879401</v>
      </c>
      <c r="G21">
        <f t="shared" si="1"/>
        <v>230.88031453178505</v>
      </c>
      <c r="H21">
        <f t="shared" si="6"/>
        <v>4.7196854682149478</v>
      </c>
      <c r="I21" t="s">
        <v>31</v>
      </c>
      <c r="J21" t="s">
        <v>0</v>
      </c>
      <c r="K21" t="s">
        <v>32</v>
      </c>
      <c r="L21" t="s">
        <v>33</v>
      </c>
      <c r="M21" t="s">
        <v>34</v>
      </c>
      <c r="N21" t="s">
        <v>35</v>
      </c>
      <c r="O21">
        <f t="shared" si="2"/>
        <v>50.299094715789508</v>
      </c>
      <c r="P21">
        <f t="shared" si="3"/>
        <v>22.275430918879351</v>
      </c>
      <c r="Q21">
        <f t="shared" si="4"/>
        <v>400</v>
      </c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A22" s="1">
        <v>21</v>
      </c>
      <c r="B22" s="1">
        <v>241.2</v>
      </c>
      <c r="C22" s="4">
        <f t="shared" si="5"/>
        <v>441</v>
      </c>
      <c r="D22">
        <f t="shared" si="0"/>
        <v>93.011350386139341</v>
      </c>
      <c r="G22">
        <f t="shared" si="1"/>
        <v>231.55576076685466</v>
      </c>
      <c r="H22">
        <f t="shared" si="6"/>
        <v>9.6442392331453277</v>
      </c>
      <c r="I22" s="13">
        <f>F3</f>
        <v>217.37138983039239</v>
      </c>
      <c r="J22" s="8">
        <v>1.5241714460861433</v>
      </c>
      <c r="K22" s="13">
        <f>I22/J22</f>
        <v>142.61610161282798</v>
      </c>
      <c r="L22" s="13">
        <f>TDIST(I22,1,2)</f>
        <v>2.9286985826749473E-3</v>
      </c>
      <c r="M22" s="13">
        <f>I22-J25*J22</f>
        <v>214.32042919792684</v>
      </c>
      <c r="N22">
        <f>I22+J25*J22</f>
        <v>220.42235046285793</v>
      </c>
      <c r="O22">
        <f t="shared" si="2"/>
        <v>41.174542386394862</v>
      </c>
      <c r="P22">
        <f t="shared" si="3"/>
        <v>93.011350386139583</v>
      </c>
      <c r="Q22">
        <f t="shared" si="4"/>
        <v>441</v>
      </c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5">
      <c r="A23" s="1">
        <v>22</v>
      </c>
      <c r="B23" s="1">
        <v>234.21</v>
      </c>
      <c r="C23" s="4">
        <f t="shared" si="5"/>
        <v>484</v>
      </c>
      <c r="D23">
        <f t="shared" si="0"/>
        <v>3.9156217292334197</v>
      </c>
      <c r="G23">
        <f t="shared" si="1"/>
        <v>232.2312070019243</v>
      </c>
      <c r="H23">
        <f t="shared" si="6"/>
        <v>1.9787929980757042</v>
      </c>
      <c r="I23">
        <f>F4</f>
        <v>0.67544623506963264</v>
      </c>
      <c r="J23">
        <f>((J4/J10)*(1/J3))^0.5</f>
        <v>4.3456176563141977E-2</v>
      </c>
      <c r="K23">
        <f>I23/J23</f>
        <v>15.54315838366974</v>
      </c>
      <c r="L23">
        <f>TDIST(I23,1,2)</f>
        <v>0.62181210114171181</v>
      </c>
      <c r="M23">
        <f>I23-J26*J23</f>
        <v>0.588459246649089</v>
      </c>
      <c r="N23">
        <f>I23+J26*J23</f>
        <v>0.76243322349017628</v>
      </c>
      <c r="O23">
        <f t="shared" si="2"/>
        <v>32.962445289939325</v>
      </c>
      <c r="P23">
        <f t="shared" si="3"/>
        <v>3.9156217292334339</v>
      </c>
      <c r="Q23">
        <f t="shared" si="4"/>
        <v>484</v>
      </c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A24" s="1">
        <v>23</v>
      </c>
      <c r="B24" s="1">
        <v>234.21</v>
      </c>
      <c r="C24" s="4">
        <f t="shared" si="5"/>
        <v>529</v>
      </c>
      <c r="D24">
        <f t="shared" si="0"/>
        <v>1.6987127846383967</v>
      </c>
      <c r="G24">
        <f t="shared" si="1"/>
        <v>232.90665323699395</v>
      </c>
      <c r="H24">
        <f t="shared" si="6"/>
        <v>1.3033467630060613</v>
      </c>
      <c r="O24">
        <f t="shared" si="2"/>
        <v>25.662803426423299</v>
      </c>
      <c r="P24">
        <f t="shared" si="3"/>
        <v>1.6987127846383783</v>
      </c>
      <c r="Q24">
        <f t="shared" si="4"/>
        <v>529</v>
      </c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1">
        <v>24</v>
      </c>
      <c r="B25" s="1">
        <v>235.45</v>
      </c>
      <c r="C25" s="4">
        <f t="shared" si="5"/>
        <v>576</v>
      </c>
      <c r="D25">
        <f t="shared" si="0"/>
        <v>3.4890523822651449</v>
      </c>
      <c r="G25">
        <f t="shared" si="1"/>
        <v>233.58209947206356</v>
      </c>
      <c r="H25">
        <f t="shared" si="6"/>
        <v>1.8679005279364276</v>
      </c>
      <c r="I25" t="s">
        <v>37</v>
      </c>
      <c r="J25">
        <f>TINV(0.05,J10)</f>
        <v>2.0017174841452352</v>
      </c>
      <c r="O25">
        <f t="shared" si="2"/>
        <v>19.275616795847032</v>
      </c>
      <c r="P25">
        <f t="shared" si="3"/>
        <v>3.4890523822651849</v>
      </c>
      <c r="Q25">
        <f t="shared" si="4"/>
        <v>576</v>
      </c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1">
        <v>25</v>
      </c>
      <c r="B26" s="1">
        <v>235.45</v>
      </c>
      <c r="C26" s="4">
        <f t="shared" si="5"/>
        <v>625</v>
      </c>
      <c r="D26">
        <f t="shared" si="0"/>
        <v>1.4219472405764235</v>
      </c>
      <c r="G26">
        <f t="shared" si="1"/>
        <v>234.2575457071332</v>
      </c>
      <c r="H26">
        <f t="shared" si="6"/>
        <v>1.1924542928667847</v>
      </c>
      <c r="I26" t="s">
        <v>38</v>
      </c>
      <c r="J26">
        <f>TINV(0.05,J10)</f>
        <v>2.0017174841452352</v>
      </c>
      <c r="O26">
        <f t="shared" si="2"/>
        <v>13.80088539820999</v>
      </c>
      <c r="P26">
        <f t="shared" si="3"/>
        <v>1.4219472405764235</v>
      </c>
      <c r="Q26">
        <f t="shared" si="4"/>
        <v>625</v>
      </c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5">
      <c r="A27" s="1">
        <v>26</v>
      </c>
      <c r="B27" s="1">
        <v>235.45</v>
      </c>
      <c r="C27" s="4">
        <f t="shared" si="5"/>
        <v>676</v>
      </c>
      <c r="D27">
        <f t="shared" si="0"/>
        <v>0.26729733182718379</v>
      </c>
      <c r="G27">
        <f t="shared" si="1"/>
        <v>234.93299194220285</v>
      </c>
      <c r="H27">
        <f t="shared" si="6"/>
        <v>0.51700805779714187</v>
      </c>
      <c r="O27">
        <f t="shared" si="2"/>
        <v>9.2386092335124577</v>
      </c>
      <c r="P27">
        <f t="shared" si="3"/>
        <v>0.2672973318271728</v>
      </c>
      <c r="Q27">
        <f t="shared" si="4"/>
        <v>676</v>
      </c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1">
        <v>27</v>
      </c>
      <c r="B28" s="1">
        <v>236.08</v>
      </c>
      <c r="C28" s="4">
        <f t="shared" si="5"/>
        <v>729</v>
      </c>
      <c r="D28">
        <f t="shared" si="0"/>
        <v>0.22237055265412384</v>
      </c>
      <c r="G28">
        <f t="shared" si="1"/>
        <v>235.60843817727246</v>
      </c>
      <c r="H28">
        <f t="shared" si="6"/>
        <v>0.47156182272755132</v>
      </c>
      <c r="O28">
        <f t="shared" si="2"/>
        <v>5.588788301754569</v>
      </c>
      <c r="P28">
        <f t="shared" si="3"/>
        <v>0.22237055265413053</v>
      </c>
      <c r="Q28">
        <f t="shared" si="4"/>
        <v>729</v>
      </c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1">
        <v>28</v>
      </c>
      <c r="B29" s="1">
        <v>246.72</v>
      </c>
      <c r="C29" s="4">
        <f t="shared" si="5"/>
        <v>784</v>
      </c>
      <c r="D29">
        <f t="shared" si="0"/>
        <v>108.91250855895609</v>
      </c>
      <c r="G29">
        <f t="shared" si="1"/>
        <v>236.2838844123421</v>
      </c>
      <c r="H29">
        <f t="shared" si="6"/>
        <v>10.436115587657895</v>
      </c>
      <c r="O29">
        <f t="shared" si="2"/>
        <v>2.8514226029360183</v>
      </c>
      <c r="P29">
        <f t="shared" si="3"/>
        <v>108.91250855895609</v>
      </c>
      <c r="Q29">
        <f t="shared" si="4"/>
        <v>784</v>
      </c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1">
        <v>29</v>
      </c>
      <c r="B30" s="1">
        <v>244.14</v>
      </c>
      <c r="C30" s="4">
        <f t="shared" si="5"/>
        <v>841</v>
      </c>
      <c r="D30">
        <f t="shared" si="0"/>
        <v>51.56201235120016</v>
      </c>
      <c r="G30">
        <f t="shared" si="1"/>
        <v>236.95933064741175</v>
      </c>
      <c r="H30">
        <f t="shared" si="6"/>
        <v>7.1806693525882395</v>
      </c>
      <c r="O30">
        <f t="shared" si="2"/>
        <v>1.0265121370569781</v>
      </c>
      <c r="P30">
        <f t="shared" si="3"/>
        <v>51.562012351200003</v>
      </c>
      <c r="Q30">
        <f t="shared" si="4"/>
        <v>841</v>
      </c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1">
        <v>30</v>
      </c>
      <c r="B31" s="1">
        <v>240.08</v>
      </c>
      <c r="C31" s="4">
        <f t="shared" si="5"/>
        <v>900</v>
      </c>
      <c r="D31">
        <f t="shared" si="0"/>
        <v>5.9791160944475967</v>
      </c>
      <c r="G31">
        <f t="shared" si="1"/>
        <v>237.63477688248136</v>
      </c>
      <c r="H31">
        <f t="shared" si="6"/>
        <v>2.4452231175186512</v>
      </c>
      <c r="O31">
        <f t="shared" si="2"/>
        <v>0.11405690411746761</v>
      </c>
      <c r="P31">
        <f t="shared" si="3"/>
        <v>5.9791160944476314</v>
      </c>
      <c r="Q31">
        <f t="shared" si="4"/>
        <v>900</v>
      </c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A32" s="1">
        <v>31</v>
      </c>
      <c r="B32" s="1">
        <v>238.83</v>
      </c>
      <c r="C32" s="4">
        <f t="shared" si="5"/>
        <v>961</v>
      </c>
      <c r="D32">
        <f t="shared" si="0"/>
        <v>0.27016800752841391</v>
      </c>
      <c r="G32">
        <f t="shared" si="1"/>
        <v>238.310223117551</v>
      </c>
      <c r="H32">
        <f t="shared" si="6"/>
        <v>0.51977688244900833</v>
      </c>
      <c r="O32">
        <f t="shared" si="2"/>
        <v>0.11405690411741001</v>
      </c>
      <c r="P32">
        <f t="shared" si="3"/>
        <v>0.27016800752841019</v>
      </c>
      <c r="Q32">
        <f t="shared" si="4"/>
        <v>961</v>
      </c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5">
      <c r="A33" s="1">
        <v>32</v>
      </c>
      <c r="B33" s="1">
        <v>238.83</v>
      </c>
      <c r="C33" s="4">
        <f t="shared" si="5"/>
        <v>1024</v>
      </c>
      <c r="D33">
        <f t="shared" si="0"/>
        <v>2.4232947345323028E-2</v>
      </c>
      <c r="G33">
        <f t="shared" si="1"/>
        <v>238.98566935262062</v>
      </c>
      <c r="H33">
        <f t="shared" si="6"/>
        <v>-0.15566935262060611</v>
      </c>
      <c r="O33">
        <f t="shared" si="2"/>
        <v>1.0265121370568053</v>
      </c>
      <c r="P33">
        <f t="shared" si="3"/>
        <v>2.4232947345318605E-2</v>
      </c>
      <c r="Q33">
        <f t="shared" si="4"/>
        <v>1024</v>
      </c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25">
      <c r="A34" s="1">
        <v>33</v>
      </c>
      <c r="B34" s="1">
        <v>238.83</v>
      </c>
      <c r="C34" s="4">
        <f t="shared" si="5"/>
        <v>1089</v>
      </c>
      <c r="D34">
        <f t="shared" si="0"/>
        <v>0.69075312010171386</v>
      </c>
      <c r="G34">
        <f t="shared" si="1"/>
        <v>239.66111558769026</v>
      </c>
      <c r="H34">
        <f t="shared" si="6"/>
        <v>-0.83111558769024896</v>
      </c>
      <c r="O34">
        <f t="shared" si="2"/>
        <v>2.8514226029357301</v>
      </c>
      <c r="P34">
        <f t="shared" si="3"/>
        <v>0.69075312010170786</v>
      </c>
      <c r="Q34">
        <f t="shared" si="4"/>
        <v>1089</v>
      </c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25">
      <c r="A35" s="1">
        <v>34</v>
      </c>
      <c r="B35" s="1">
        <v>235.58</v>
      </c>
      <c r="C35" s="4">
        <f t="shared" si="5"/>
        <v>1156</v>
      </c>
      <c r="D35">
        <f t="shared" si="0"/>
        <v>22.624880373736836</v>
      </c>
      <c r="G35">
        <f t="shared" si="1"/>
        <v>240.3365618227599</v>
      </c>
      <c r="H35">
        <f t="shared" si="6"/>
        <v>-4.7565618227598918</v>
      </c>
      <c r="O35">
        <f t="shared" si="2"/>
        <v>5.5887883017541657</v>
      </c>
      <c r="P35">
        <f t="shared" si="3"/>
        <v>22.624880373736904</v>
      </c>
      <c r="Q35">
        <f t="shared" si="4"/>
        <v>1156</v>
      </c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5">
      <c r="A36" s="1">
        <v>35</v>
      </c>
      <c r="B36" s="1">
        <v>238.72</v>
      </c>
      <c r="C36" s="4">
        <f t="shared" si="5"/>
        <v>1225</v>
      </c>
      <c r="D36">
        <f t="shared" si="0"/>
        <v>5.2533009371554966</v>
      </c>
      <c r="G36">
        <f t="shared" si="1"/>
        <v>241.01200805782952</v>
      </c>
      <c r="H36">
        <f t="shared" si="6"/>
        <v>-2.2920080578295199</v>
      </c>
      <c r="O36">
        <f t="shared" si="2"/>
        <v>9.238609233511939</v>
      </c>
      <c r="P36">
        <f t="shared" si="3"/>
        <v>5.2533009371554478</v>
      </c>
      <c r="Q36">
        <f t="shared" si="4"/>
        <v>1225</v>
      </c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25">
      <c r="A37" s="1">
        <v>36</v>
      </c>
      <c r="B37" s="1">
        <v>239.37</v>
      </c>
      <c r="C37" s="4">
        <f t="shared" si="5"/>
        <v>1296</v>
      </c>
      <c r="D37">
        <f t="shared" si="0"/>
        <v>5.3705943996767322</v>
      </c>
      <c r="G37">
        <f t="shared" si="1"/>
        <v>241.68745429289916</v>
      </c>
      <c r="H37">
        <f t="shared" si="6"/>
        <v>-2.3174542928991571</v>
      </c>
      <c r="O37">
        <f t="shared" si="2"/>
        <v>13.800885398209356</v>
      </c>
      <c r="P37">
        <f t="shared" si="3"/>
        <v>5.3705943996767322</v>
      </c>
      <c r="Q37">
        <f t="shared" si="4"/>
        <v>1296</v>
      </c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25">
      <c r="A38" s="1">
        <v>37</v>
      </c>
      <c r="B38" s="1">
        <v>242.64</v>
      </c>
      <c r="C38" s="4">
        <f t="shared" si="5"/>
        <v>1369</v>
      </c>
      <c r="D38">
        <f t="shared" si="0"/>
        <v>7.67841173999637E-2</v>
      </c>
      <c r="G38">
        <f t="shared" si="1"/>
        <v>242.3629005279688</v>
      </c>
      <c r="H38">
        <f t="shared" si="6"/>
        <v>0.2770994720311819</v>
      </c>
      <c r="O38">
        <f t="shared" si="2"/>
        <v>19.275616795846286</v>
      </c>
      <c r="P38">
        <f t="shared" si="3"/>
        <v>7.6784117399959759E-2</v>
      </c>
      <c r="Q38">
        <f t="shared" si="4"/>
        <v>1369</v>
      </c>
      <c r="S38" s="15"/>
      <c r="T38" s="15"/>
      <c r="U38" s="15"/>
      <c r="V38" s="15"/>
      <c r="W38" s="15"/>
      <c r="X38" s="15"/>
      <c r="Y38" s="15"/>
      <c r="Z38" s="15"/>
      <c r="AA38" s="15"/>
    </row>
    <row r="39" spans="1:27" x14ac:dyDescent="0.25">
      <c r="A39" s="1">
        <v>38</v>
      </c>
      <c r="B39" s="1">
        <v>243.84</v>
      </c>
      <c r="C39" s="4">
        <f t="shared" si="5"/>
        <v>1444</v>
      </c>
      <c r="D39">
        <f t="shared" si="0"/>
        <v>0.6426479123309693</v>
      </c>
      <c r="G39">
        <f t="shared" si="1"/>
        <v>243.03834676303842</v>
      </c>
      <c r="H39">
        <f t="shared" si="6"/>
        <v>0.80165323696158453</v>
      </c>
      <c r="O39">
        <f t="shared" si="2"/>
        <v>25.662803426422435</v>
      </c>
      <c r="P39">
        <f t="shared" si="3"/>
        <v>0.64264791233098639</v>
      </c>
      <c r="Q39">
        <f t="shared" si="4"/>
        <v>1444</v>
      </c>
    </row>
    <row r="40" spans="1:27" x14ac:dyDescent="0.25">
      <c r="A40" s="1">
        <v>39</v>
      </c>
      <c r="B40" s="1">
        <v>243.84</v>
      </c>
      <c r="C40" s="4">
        <f t="shared" si="5"/>
        <v>1521</v>
      </c>
      <c r="D40">
        <f t="shared" si="0"/>
        <v>1.5928207326552569E-2</v>
      </c>
      <c r="G40">
        <f t="shared" si="1"/>
        <v>243.71379299810806</v>
      </c>
      <c r="H40">
        <f t="shared" si="6"/>
        <v>0.12620700189194167</v>
      </c>
      <c r="O40">
        <f t="shared" si="2"/>
        <v>32.962445289938344</v>
      </c>
      <c r="P40">
        <f t="shared" si="3"/>
        <v>1.5928207326552569E-2</v>
      </c>
      <c r="Q40">
        <f t="shared" si="4"/>
        <v>1521</v>
      </c>
    </row>
    <row r="41" spans="1:27" x14ac:dyDescent="0.25">
      <c r="A41" s="1">
        <v>40</v>
      </c>
      <c r="B41" s="1">
        <v>243.84</v>
      </c>
      <c r="C41" s="4">
        <f t="shared" si="5"/>
        <v>1600</v>
      </c>
      <c r="D41">
        <f t="shared" si="0"/>
        <v>0.30166373526161749</v>
      </c>
      <c r="G41">
        <f t="shared" si="1"/>
        <v>244.3892392331777</v>
      </c>
      <c r="H41">
        <f t="shared" si="6"/>
        <v>-0.54923923317770118</v>
      </c>
      <c r="O41">
        <f t="shared" si="2"/>
        <v>41.174542386393767</v>
      </c>
      <c r="P41">
        <f t="shared" si="3"/>
        <v>0.30166373526162921</v>
      </c>
      <c r="Q41">
        <f t="shared" si="4"/>
        <v>1600</v>
      </c>
    </row>
    <row r="42" spans="1:27" x14ac:dyDescent="0.25">
      <c r="A42" s="1">
        <v>41</v>
      </c>
      <c r="B42" s="1">
        <v>239.74</v>
      </c>
      <c r="C42" s="4">
        <f t="shared" si="5"/>
        <v>1681</v>
      </c>
      <c r="D42">
        <f t="shared" si="0"/>
        <v>28.352275335764151</v>
      </c>
      <c r="G42">
        <f t="shared" si="1"/>
        <v>245.06468546824732</v>
      </c>
      <c r="H42">
        <f t="shared" si="6"/>
        <v>-5.3246854682473099</v>
      </c>
      <c r="O42">
        <f t="shared" si="2"/>
        <v>50.2990947157883</v>
      </c>
      <c r="P42">
        <f t="shared" si="3"/>
        <v>28.352275335764073</v>
      </c>
      <c r="Q42">
        <f t="shared" si="4"/>
        <v>1681</v>
      </c>
    </row>
    <row r="43" spans="1:27" x14ac:dyDescent="0.25">
      <c r="A43" s="1">
        <v>42</v>
      </c>
      <c r="B43" s="1">
        <v>237.01</v>
      </c>
      <c r="C43" s="4">
        <f t="shared" si="5"/>
        <v>1764</v>
      </c>
      <c r="D43">
        <f t="shared" si="0"/>
        <v>76.215199557260021</v>
      </c>
      <c r="G43">
        <f t="shared" si="1"/>
        <v>245.74013170331696</v>
      </c>
      <c r="H43">
        <f t="shared" si="6"/>
        <v>-8.730131703316971</v>
      </c>
      <c r="O43">
        <f t="shared" si="2"/>
        <v>60.336102278122702</v>
      </c>
      <c r="P43">
        <f t="shared" si="3"/>
        <v>76.215199557260078</v>
      </c>
      <c r="Q43">
        <f t="shared" si="4"/>
        <v>1764</v>
      </c>
    </row>
    <row r="44" spans="1:27" x14ac:dyDescent="0.25">
      <c r="A44" s="1">
        <v>43</v>
      </c>
      <c r="B44" s="1">
        <v>239.29</v>
      </c>
      <c r="C44" s="4">
        <f t="shared" si="5"/>
        <v>1849</v>
      </c>
      <c r="D44">
        <f t="shared" si="0"/>
        <v>50.773860956021807</v>
      </c>
      <c r="G44">
        <f t="shared" si="1"/>
        <v>246.4155779383866</v>
      </c>
      <c r="H44">
        <f t="shared" si="6"/>
        <v>-7.1255779383866127</v>
      </c>
      <c r="O44">
        <f t="shared" si="2"/>
        <v>71.285565073396612</v>
      </c>
      <c r="P44">
        <f t="shared" si="3"/>
        <v>50.773860956022013</v>
      </c>
      <c r="Q44">
        <f t="shared" si="4"/>
        <v>1849</v>
      </c>
    </row>
    <row r="45" spans="1:27" x14ac:dyDescent="0.25">
      <c r="A45" s="1">
        <v>44</v>
      </c>
      <c r="B45" s="1">
        <v>251.05</v>
      </c>
      <c r="C45" s="4">
        <f t="shared" si="5"/>
        <v>1936</v>
      </c>
      <c r="D45">
        <f t="shared" si="0"/>
        <v>15.673489595158047</v>
      </c>
      <c r="G45">
        <f t="shared" si="1"/>
        <v>247.09102417345622</v>
      </c>
      <c r="H45">
        <f t="shared" si="6"/>
        <v>3.9589758265437922</v>
      </c>
      <c r="O45">
        <f t="shared" si="2"/>
        <v>83.147483101609524</v>
      </c>
      <c r="P45">
        <f t="shared" si="3"/>
        <v>15.673489595158102</v>
      </c>
      <c r="Q45">
        <f t="shared" si="4"/>
        <v>1936</v>
      </c>
    </row>
    <row r="46" spans="1:27" x14ac:dyDescent="0.25">
      <c r="A46" s="1">
        <v>45</v>
      </c>
      <c r="B46" s="1">
        <v>253.5</v>
      </c>
      <c r="C46" s="4">
        <f t="shared" si="5"/>
        <v>2025</v>
      </c>
      <c r="D46">
        <f t="shared" si="0"/>
        <v>32.873361576309634</v>
      </c>
      <c r="G46">
        <f t="shared" si="1"/>
        <v>247.76647040852586</v>
      </c>
      <c r="H46">
        <f t="shared" si="6"/>
        <v>5.733529591474138</v>
      </c>
      <c r="O46">
        <f t="shared" si="2"/>
        <v>95.921856362762412</v>
      </c>
      <c r="P46">
        <f t="shared" si="3"/>
        <v>32.873361576309598</v>
      </c>
      <c r="Q46">
        <f t="shared" si="4"/>
        <v>2025</v>
      </c>
    </row>
    <row r="47" spans="1:27" x14ac:dyDescent="0.25">
      <c r="A47" s="1">
        <v>46</v>
      </c>
      <c r="B47" s="1">
        <v>253.5</v>
      </c>
      <c r="C47" s="4">
        <f t="shared" si="5"/>
        <v>2116</v>
      </c>
      <c r="D47">
        <f t="shared" si="0"/>
        <v>25.584207240336308</v>
      </c>
      <c r="G47">
        <f t="shared" si="1"/>
        <v>248.4419166435955</v>
      </c>
      <c r="H47">
        <f t="shared" si="6"/>
        <v>5.0580833564044951</v>
      </c>
      <c r="O47">
        <f t="shared" si="2"/>
        <v>109.60868485685482</v>
      </c>
      <c r="P47">
        <f t="shared" si="3"/>
        <v>25.584207240336163</v>
      </c>
      <c r="Q47">
        <f t="shared" si="4"/>
        <v>2116</v>
      </c>
    </row>
    <row r="48" spans="1:27" x14ac:dyDescent="0.25">
      <c r="A48" s="1">
        <v>47</v>
      </c>
      <c r="B48" s="1">
        <v>253.5</v>
      </c>
      <c r="C48" s="4">
        <f t="shared" si="5"/>
        <v>2209</v>
      </c>
      <c r="D48">
        <f t="shared" si="0"/>
        <v>19.207508137302458</v>
      </c>
      <c r="G48">
        <f t="shared" si="1"/>
        <v>249.11736287866512</v>
      </c>
      <c r="H48">
        <f t="shared" si="6"/>
        <v>4.3826371213348807</v>
      </c>
      <c r="O48">
        <f t="shared" si="2"/>
        <v>124.20796858388611</v>
      </c>
      <c r="P48">
        <f t="shared" si="3"/>
        <v>19.20750813730249</v>
      </c>
      <c r="Q48">
        <f t="shared" si="4"/>
        <v>2209</v>
      </c>
    </row>
    <row r="49" spans="1:17" x14ac:dyDescent="0.25">
      <c r="A49" s="1">
        <v>48</v>
      </c>
      <c r="B49" s="1">
        <v>252.08</v>
      </c>
      <c r="C49" s="4">
        <f t="shared" si="5"/>
        <v>2304</v>
      </c>
      <c r="D49">
        <f t="shared" si="0"/>
        <v>5.2312421502148538</v>
      </c>
      <c r="G49">
        <f t="shared" si="1"/>
        <v>249.79280911373476</v>
      </c>
      <c r="H49">
        <f t="shared" si="6"/>
        <v>2.2871908862652504</v>
      </c>
      <c r="O49">
        <f t="shared" si="2"/>
        <v>139.71970754385751</v>
      </c>
      <c r="P49">
        <f t="shared" si="3"/>
        <v>5.231242150214821</v>
      </c>
      <c r="Q49">
        <f t="shared" si="4"/>
        <v>2304</v>
      </c>
    </row>
    <row r="50" spans="1:17" x14ac:dyDescent="0.25">
      <c r="A50" s="1">
        <v>49</v>
      </c>
      <c r="B50" s="1">
        <v>257.22000000000003</v>
      </c>
      <c r="C50" s="4">
        <f t="shared" si="5"/>
        <v>2401</v>
      </c>
      <c r="D50">
        <f t="shared" si="0"/>
        <v>45.586055834948887</v>
      </c>
      <c r="G50">
        <f t="shared" si="1"/>
        <v>250.46825534880441</v>
      </c>
      <c r="H50">
        <f t="shared" si="6"/>
        <v>6.7517446511956223</v>
      </c>
      <c r="O50">
        <f t="shared" si="2"/>
        <v>156.14390173676841</v>
      </c>
      <c r="P50">
        <f t="shared" si="3"/>
        <v>45.586055834948695</v>
      </c>
      <c r="Q50">
        <f t="shared" si="4"/>
        <v>2401</v>
      </c>
    </row>
    <row r="51" spans="1:17" x14ac:dyDescent="0.25">
      <c r="A51" s="1">
        <v>50</v>
      </c>
      <c r="B51" s="1">
        <v>247.14</v>
      </c>
      <c r="C51" s="4">
        <f t="shared" si="5"/>
        <v>2500</v>
      </c>
      <c r="D51">
        <f t="shared" si="0"/>
        <v>16.029626372715441</v>
      </c>
      <c r="G51">
        <f t="shared" si="1"/>
        <v>251.14370158387402</v>
      </c>
      <c r="H51">
        <f t="shared" si="6"/>
        <v>-4.0037015838740331</v>
      </c>
      <c r="O51">
        <f t="shared" si="2"/>
        <v>173.48055116261807</v>
      </c>
      <c r="P51">
        <f t="shared" si="3"/>
        <v>16.029626372715441</v>
      </c>
      <c r="Q51">
        <f t="shared" si="4"/>
        <v>2500</v>
      </c>
    </row>
    <row r="52" spans="1:17" x14ac:dyDescent="0.25">
      <c r="A52" s="1">
        <v>51</v>
      </c>
      <c r="B52" s="1">
        <v>254.5</v>
      </c>
      <c r="C52" s="4">
        <f t="shared" si="5"/>
        <v>2601</v>
      </c>
      <c r="D52">
        <f t="shared" si="0"/>
        <v>7.1869684166745609</v>
      </c>
      <c r="G52">
        <f t="shared" si="1"/>
        <v>251.81914781894366</v>
      </c>
      <c r="H52">
        <f t="shared" si="6"/>
        <v>2.6808521810563377</v>
      </c>
      <c r="O52">
        <f t="shared" si="2"/>
        <v>191.72965582140796</v>
      </c>
      <c r="P52">
        <f t="shared" si="3"/>
        <v>7.1869684166745227</v>
      </c>
      <c r="Q52">
        <f t="shared" si="4"/>
        <v>2601</v>
      </c>
    </row>
    <row r="53" spans="1:17" x14ac:dyDescent="0.25">
      <c r="A53" s="1">
        <v>52</v>
      </c>
      <c r="B53" s="1">
        <v>252.54</v>
      </c>
      <c r="C53" s="4">
        <f t="shared" si="5"/>
        <v>2704</v>
      </c>
      <c r="D53">
        <f t="shared" si="0"/>
        <v>2.0616999309478641E-3</v>
      </c>
      <c r="G53">
        <f t="shared" si="1"/>
        <v>252.49459405401328</v>
      </c>
      <c r="H53">
        <f t="shared" si="6"/>
        <v>4.5405945986715324E-2</v>
      </c>
      <c r="O53">
        <f t="shared" si="2"/>
        <v>210.89121571313652</v>
      </c>
      <c r="P53">
        <f t="shared" si="3"/>
        <v>2.0616999309485094E-3</v>
      </c>
      <c r="Q53">
        <f t="shared" si="4"/>
        <v>2704</v>
      </c>
    </row>
    <row r="54" spans="1:17" x14ac:dyDescent="0.25">
      <c r="A54" s="1">
        <v>53</v>
      </c>
      <c r="B54" s="1">
        <v>252.54</v>
      </c>
      <c r="C54" s="4">
        <f t="shared" si="5"/>
        <v>2809</v>
      </c>
      <c r="D54">
        <f t="shared" si="0"/>
        <v>0.3969507658676989</v>
      </c>
      <c r="G54">
        <f t="shared" si="1"/>
        <v>253.17004028908292</v>
      </c>
      <c r="H54">
        <f t="shared" si="6"/>
        <v>-0.63004028908292753</v>
      </c>
      <c r="O54">
        <f t="shared" si="2"/>
        <v>230.96523083780536</v>
      </c>
      <c r="P54">
        <f t="shared" si="3"/>
        <v>0.3969507658676989</v>
      </c>
      <c r="Q54">
        <f t="shared" si="4"/>
        <v>2809</v>
      </c>
    </row>
    <row r="55" spans="1:17" x14ac:dyDescent="0.25">
      <c r="A55" s="1">
        <v>54</v>
      </c>
      <c r="B55" s="1">
        <v>252.54</v>
      </c>
      <c r="C55" s="4">
        <f t="shared" si="5"/>
        <v>2916</v>
      </c>
      <c r="D55">
        <f t="shared" si="0"/>
        <v>1.7042950647439226</v>
      </c>
      <c r="G55">
        <f t="shared" si="1"/>
        <v>253.84548652415253</v>
      </c>
      <c r="H55">
        <f t="shared" si="6"/>
        <v>-1.305486524152542</v>
      </c>
      <c r="O55">
        <f t="shared" si="2"/>
        <v>251.95170119541285</v>
      </c>
      <c r="P55">
        <f t="shared" si="3"/>
        <v>1.7042950647438855</v>
      </c>
      <c r="Q55">
        <f t="shared" si="4"/>
        <v>2916</v>
      </c>
    </row>
    <row r="56" spans="1:17" x14ac:dyDescent="0.25">
      <c r="A56" s="1">
        <v>55</v>
      </c>
      <c r="B56" s="1">
        <v>252.54</v>
      </c>
      <c r="C56" s="4">
        <f t="shared" si="5"/>
        <v>3025</v>
      </c>
      <c r="D56">
        <f t="shared" si="0"/>
        <v>3.9240945965596468</v>
      </c>
      <c r="G56">
        <f t="shared" si="1"/>
        <v>254.52093275922218</v>
      </c>
      <c r="H56">
        <f t="shared" si="6"/>
        <v>-1.9809327592221848</v>
      </c>
      <c r="O56">
        <f t="shared" si="2"/>
        <v>273.85062678596069</v>
      </c>
      <c r="P56">
        <f t="shared" si="3"/>
        <v>3.9240945965596183</v>
      </c>
      <c r="Q56">
        <f t="shared" si="4"/>
        <v>3025</v>
      </c>
    </row>
    <row r="57" spans="1:17" x14ac:dyDescent="0.25">
      <c r="A57" s="1">
        <v>56</v>
      </c>
      <c r="B57" s="1">
        <v>253.18</v>
      </c>
      <c r="C57" s="4">
        <f t="shared" si="5"/>
        <v>3136</v>
      </c>
      <c r="D57">
        <f t="shared" si="0"/>
        <v>4.065784248621263</v>
      </c>
      <c r="G57">
        <f t="shared" si="1"/>
        <v>255.19637899429182</v>
      </c>
      <c r="H57">
        <f t="shared" si="6"/>
        <v>-2.0163789942918129</v>
      </c>
      <c r="O57">
        <f t="shared" si="2"/>
        <v>296.66200760944804</v>
      </c>
      <c r="P57">
        <f t="shared" si="3"/>
        <v>4.065784248621263</v>
      </c>
      <c r="Q57">
        <f t="shared" si="4"/>
        <v>3136</v>
      </c>
    </row>
    <row r="58" spans="1:17" x14ac:dyDescent="0.25">
      <c r="A58" s="1">
        <v>57</v>
      </c>
      <c r="B58" s="1">
        <v>261.44</v>
      </c>
      <c r="C58" s="4">
        <f t="shared" si="5"/>
        <v>3249</v>
      </c>
      <c r="D58">
        <f t="shared" si="0"/>
        <v>31.004570276375663</v>
      </c>
      <c r="G58">
        <f t="shared" si="1"/>
        <v>255.87182522936143</v>
      </c>
      <c r="H58">
        <f t="shared" si="6"/>
        <v>5.5681747706385636</v>
      </c>
      <c r="O58">
        <f t="shared" si="2"/>
        <v>320.38584366587389</v>
      </c>
      <c r="P58">
        <f t="shared" si="3"/>
        <v>31.004570276375819</v>
      </c>
      <c r="Q58">
        <f t="shared" si="4"/>
        <v>3249</v>
      </c>
    </row>
    <row r="59" spans="1:17" x14ac:dyDescent="0.25">
      <c r="A59" s="1">
        <v>58</v>
      </c>
      <c r="B59" s="1">
        <v>253.18</v>
      </c>
      <c r="C59" s="4">
        <f t="shared" si="5"/>
        <v>3364</v>
      </c>
      <c r="D59">
        <f t="shared" si="0"/>
        <v>11.338517115171811</v>
      </c>
      <c r="G59">
        <f t="shared" si="1"/>
        <v>256.54727146443111</v>
      </c>
      <c r="H59">
        <f t="shared" si="6"/>
        <v>-3.3672714644310986</v>
      </c>
      <c r="O59">
        <f t="shared" si="2"/>
        <v>345.02213495524131</v>
      </c>
      <c r="P59">
        <f t="shared" si="3"/>
        <v>11.338517115171955</v>
      </c>
      <c r="Q59">
        <f t="shared" si="4"/>
        <v>3364</v>
      </c>
    </row>
    <row r="60" spans="1:17" x14ac:dyDescent="0.25">
      <c r="A60" s="1">
        <v>59</v>
      </c>
      <c r="B60" s="1">
        <v>248.48</v>
      </c>
      <c r="C60" s="4">
        <f t="shared" si="5"/>
        <v>3481</v>
      </c>
      <c r="D60">
        <f t="shared" si="0"/>
        <v>76.435112773163212</v>
      </c>
      <c r="G60">
        <f t="shared" si="1"/>
        <v>257.22271769950072</v>
      </c>
      <c r="H60">
        <f t="shared" si="6"/>
        <v>-8.7427176995007301</v>
      </c>
      <c r="O60">
        <f t="shared" si="2"/>
        <v>370.5708814775461</v>
      </c>
      <c r="P60">
        <f t="shared" si="3"/>
        <v>76.43511277316334</v>
      </c>
      <c r="Q60">
        <f t="shared" si="4"/>
        <v>3481</v>
      </c>
    </row>
    <row r="61" spans="1:17" x14ac:dyDescent="0.25">
      <c r="A61" s="1">
        <v>60</v>
      </c>
      <c r="B61" s="1">
        <v>248.48</v>
      </c>
      <c r="C61" s="4">
        <f t="shared" si="5"/>
        <v>3600</v>
      </c>
      <c r="D61">
        <f t="shared" si="0"/>
        <v>88.701811898441818</v>
      </c>
      <c r="G61">
        <f t="shared" si="1"/>
        <v>257.89816393457033</v>
      </c>
      <c r="H61">
        <f t="shared" si="6"/>
        <v>-9.4181639345703445</v>
      </c>
      <c r="O61">
        <f t="shared" si="2"/>
        <v>397.03208323279034</v>
      </c>
      <c r="P61">
        <f t="shared" si="3"/>
        <v>88.701811898441548</v>
      </c>
      <c r="Q61">
        <f t="shared" si="4"/>
        <v>3600</v>
      </c>
    </row>
    <row r="62" spans="1:17" ht="15.75" thickBot="1" x14ac:dyDescent="0.3">
      <c r="N62" t="s">
        <v>1</v>
      </c>
      <c r="O62">
        <f>SUM(O2:O61)</f>
        <v>8209.8159583729957</v>
      </c>
      <c r="P62">
        <f>SUM(P2:P61)</f>
        <v>1970.9859667324265</v>
      </c>
      <c r="Q62">
        <f>SUM(Q2:Q61)</f>
        <v>73810</v>
      </c>
    </row>
    <row r="63" spans="1:17" ht="15.75" thickBot="1" x14ac:dyDescent="0.3">
      <c r="A63" s="16" t="s">
        <v>41</v>
      </c>
      <c r="B63" s="17"/>
      <c r="C63" s="18"/>
    </row>
    <row r="64" spans="1:17" x14ac:dyDescent="0.25">
      <c r="A64" s="7" t="s">
        <v>39</v>
      </c>
      <c r="B64" s="7" t="s">
        <v>40</v>
      </c>
      <c r="C64" s="7" t="s">
        <v>10</v>
      </c>
    </row>
    <row r="65" spans="1:11" x14ac:dyDescent="0.25">
      <c r="A65" s="1">
        <v>1</v>
      </c>
      <c r="B65" s="1">
        <f>$F$3+$F$4*A65</f>
        <v>218.04683606546203</v>
      </c>
      <c r="C65" s="1">
        <f>B65-$F$3-$F$4*A65</f>
        <v>1.021405182655144E-14</v>
      </c>
    </row>
    <row r="66" spans="1:11" x14ac:dyDescent="0.25">
      <c r="C66"/>
      <c r="F66" t="s">
        <v>42</v>
      </c>
    </row>
    <row r="67" spans="1:11" ht="15.75" thickBot="1" x14ac:dyDescent="0.3">
      <c r="C67"/>
    </row>
    <row r="68" spans="1:11" x14ac:dyDescent="0.25">
      <c r="C68"/>
      <c r="F68" s="11" t="s">
        <v>30</v>
      </c>
      <c r="G68" s="11"/>
    </row>
    <row r="69" spans="1:11" x14ac:dyDescent="0.25">
      <c r="C69"/>
      <c r="F69" s="8" t="s">
        <v>26</v>
      </c>
      <c r="G69" s="8">
        <v>0.89799871820424237</v>
      </c>
    </row>
    <row r="70" spans="1:11" x14ac:dyDescent="0.25">
      <c r="C70"/>
      <c r="F70" s="8" t="s">
        <v>27</v>
      </c>
      <c r="G70" s="8">
        <v>0.80640169789646232</v>
      </c>
    </row>
    <row r="71" spans="1:11" x14ac:dyDescent="0.25">
      <c r="C71"/>
      <c r="F71" s="8" t="s">
        <v>28</v>
      </c>
      <c r="G71" s="8">
        <v>0.80306379613605661</v>
      </c>
    </row>
    <row r="72" spans="1:11" x14ac:dyDescent="0.25">
      <c r="C72"/>
      <c r="F72" s="8" t="s">
        <v>0</v>
      </c>
      <c r="G72" s="8">
        <v>5.8294525187019461</v>
      </c>
    </row>
    <row r="73" spans="1:11" ht="15.75" thickBot="1" x14ac:dyDescent="0.3">
      <c r="C73"/>
      <c r="F73" s="9" t="s">
        <v>29</v>
      </c>
      <c r="G73" s="9">
        <v>60</v>
      </c>
    </row>
    <row r="74" spans="1:11" x14ac:dyDescent="0.25">
      <c r="C74"/>
    </row>
    <row r="75" spans="1:11" ht="15.75" thickBot="1" x14ac:dyDescent="0.3">
      <c r="C75"/>
      <c r="F75" t="s">
        <v>15</v>
      </c>
    </row>
    <row r="76" spans="1:11" x14ac:dyDescent="0.25">
      <c r="C76"/>
      <c r="F76" s="10"/>
      <c r="G76" s="10" t="s">
        <v>16</v>
      </c>
      <c r="H76" s="10" t="s">
        <v>17</v>
      </c>
      <c r="I76" s="10" t="s">
        <v>18</v>
      </c>
      <c r="J76" s="10" t="s">
        <v>19</v>
      </c>
      <c r="K76" s="10" t="s">
        <v>20</v>
      </c>
    </row>
    <row r="77" spans="1:11" x14ac:dyDescent="0.25">
      <c r="C77"/>
      <c r="F77" s="8" t="s">
        <v>21</v>
      </c>
      <c r="G77" s="8">
        <v>1</v>
      </c>
      <c r="H77" s="8">
        <v>8209.8159582675707</v>
      </c>
      <c r="I77" s="8">
        <v>8209.8159582675707</v>
      </c>
      <c r="J77" s="8">
        <v>241.58940429643454</v>
      </c>
      <c r="K77" s="8">
        <v>2.4182541335190837E-22</v>
      </c>
    </row>
    <row r="78" spans="1:11" x14ac:dyDescent="0.25">
      <c r="C78"/>
      <c r="F78" s="8" t="s">
        <v>22</v>
      </c>
      <c r="G78" s="8">
        <v>58</v>
      </c>
      <c r="H78" s="8">
        <v>1970.9859667324267</v>
      </c>
      <c r="I78" s="8">
        <v>33.982516667800461</v>
      </c>
      <c r="J78" s="8"/>
      <c r="K78" s="8"/>
    </row>
    <row r="79" spans="1:11" ht="15.75" thickBot="1" x14ac:dyDescent="0.3">
      <c r="C79"/>
      <c r="F79" s="9" t="s">
        <v>23</v>
      </c>
      <c r="G79" s="9">
        <v>59</v>
      </c>
      <c r="H79" s="9">
        <v>10180.801924999998</v>
      </c>
      <c r="I79" s="9"/>
      <c r="J79" s="9"/>
      <c r="K79" s="9"/>
    </row>
    <row r="80" spans="1:11" ht="15.75" thickBot="1" x14ac:dyDescent="0.3">
      <c r="C80"/>
    </row>
    <row r="81" spans="3:14" x14ac:dyDescent="0.25">
      <c r="C81"/>
      <c r="F81" s="10"/>
      <c r="G81" s="10" t="s">
        <v>31</v>
      </c>
      <c r="H81" s="10" t="s">
        <v>0</v>
      </c>
      <c r="I81" s="10" t="s">
        <v>32</v>
      </c>
      <c r="J81" s="10" t="s">
        <v>44</v>
      </c>
      <c r="K81" s="10" t="s">
        <v>34</v>
      </c>
      <c r="L81" s="10" t="s">
        <v>35</v>
      </c>
      <c r="M81" s="10" t="s">
        <v>45</v>
      </c>
      <c r="N81" s="10" t="s">
        <v>46</v>
      </c>
    </row>
    <row r="82" spans="3:14" x14ac:dyDescent="0.25">
      <c r="C82"/>
      <c r="F82" s="8" t="s">
        <v>43</v>
      </c>
      <c r="G82" s="8">
        <v>217.37138983050852</v>
      </c>
      <c r="H82" s="8">
        <v>1.5241714460861433</v>
      </c>
      <c r="I82" s="8">
        <v>142.61610161290417</v>
      </c>
      <c r="J82" s="8">
        <v>1.5160848668268366E-75</v>
      </c>
      <c r="K82" s="8">
        <v>214.32042919804297</v>
      </c>
      <c r="L82" s="8">
        <v>220.42235046297407</v>
      </c>
      <c r="M82" s="8">
        <v>214.32042919804297</v>
      </c>
      <c r="N82" s="8">
        <v>220.42235046297407</v>
      </c>
    </row>
    <row r="83" spans="3:14" ht="15.75" thickBot="1" x14ac:dyDescent="0.3">
      <c r="C83"/>
      <c r="F83" s="9" t="s">
        <v>47</v>
      </c>
      <c r="G83" s="9">
        <v>0.67544623506529589</v>
      </c>
      <c r="H83" s="9">
        <v>4.3456209681957146E-2</v>
      </c>
      <c r="I83" s="9">
        <v>15.543146537829291</v>
      </c>
      <c r="J83" s="9">
        <v>2.4182541335190494E-22</v>
      </c>
      <c r="K83" s="9">
        <v>0.58845918035024081</v>
      </c>
      <c r="L83" s="9">
        <v>0.76243328978035096</v>
      </c>
      <c r="M83" s="9">
        <v>0.58845918035024081</v>
      </c>
      <c r="N83" s="9">
        <v>0.76243328978035096</v>
      </c>
    </row>
    <row r="84" spans="3:14" x14ac:dyDescent="0.25">
      <c r="C84"/>
    </row>
    <row r="85" spans="3:14" x14ac:dyDescent="0.25">
      <c r="C85"/>
    </row>
    <row r="86" spans="3:14" x14ac:dyDescent="0.25">
      <c r="C86"/>
    </row>
    <row r="87" spans="3:14" x14ac:dyDescent="0.25">
      <c r="C87"/>
      <c r="F87" t="s">
        <v>48</v>
      </c>
      <c r="K87" t="s">
        <v>50</v>
      </c>
    </row>
    <row r="88" spans="3:14" ht="15.75" thickBot="1" x14ac:dyDescent="0.3">
      <c r="C88"/>
    </row>
    <row r="89" spans="3:14" x14ac:dyDescent="0.25">
      <c r="C89"/>
      <c r="F89" s="10" t="s">
        <v>39</v>
      </c>
      <c r="G89" s="10" t="s">
        <v>40</v>
      </c>
      <c r="H89" s="10" t="s">
        <v>10</v>
      </c>
      <c r="I89" s="10" t="s">
        <v>49</v>
      </c>
      <c r="K89" s="10" t="s">
        <v>51</v>
      </c>
      <c r="L89" s="10" t="s">
        <v>3</v>
      </c>
    </row>
    <row r="90" spans="3:14" x14ac:dyDescent="0.25">
      <c r="C90"/>
      <c r="F90" s="8">
        <v>1</v>
      </c>
      <c r="G90" s="8">
        <v>218.04683606557381</v>
      </c>
      <c r="H90" s="8">
        <v>-12.386836065573817</v>
      </c>
      <c r="I90" s="8">
        <v>-2.1431108236641392</v>
      </c>
      <c r="K90" s="8">
        <v>0.83333333333333337</v>
      </c>
      <c r="L90" s="8">
        <v>205.66</v>
      </c>
    </row>
    <row r="91" spans="3:14" x14ac:dyDescent="0.25">
      <c r="C91"/>
      <c r="F91" s="8">
        <v>2</v>
      </c>
      <c r="G91" s="8">
        <v>218.72228230063911</v>
      </c>
      <c r="H91" s="8">
        <v>-0.21228230063911724</v>
      </c>
      <c r="I91" s="8">
        <v>-3.6728063063369662E-2</v>
      </c>
      <c r="K91" s="8">
        <v>2.5</v>
      </c>
      <c r="L91" s="8">
        <v>209.98</v>
      </c>
    </row>
    <row r="92" spans="3:14" x14ac:dyDescent="0.25">
      <c r="C92"/>
      <c r="F92" s="8">
        <v>3</v>
      </c>
      <c r="G92" s="8">
        <v>219.3977285357044</v>
      </c>
      <c r="H92" s="8">
        <v>0.56227146429560548</v>
      </c>
      <c r="I92" s="8">
        <v>9.7281505510388361E-2</v>
      </c>
      <c r="K92" s="8">
        <v>4.166666666666667</v>
      </c>
      <c r="L92" s="8">
        <v>214.65</v>
      </c>
    </row>
    <row r="93" spans="3:14" x14ac:dyDescent="0.25">
      <c r="C93"/>
      <c r="F93" s="8">
        <v>4</v>
      </c>
      <c r="G93" s="8">
        <v>220.0731747707697</v>
      </c>
      <c r="H93" s="8">
        <v>-0.11317477076968885</v>
      </c>
      <c r="I93" s="8">
        <v>-1.958095472631026E-2</v>
      </c>
      <c r="K93" s="8">
        <v>5.833333333333333</v>
      </c>
      <c r="L93" s="8">
        <v>214.65</v>
      </c>
    </row>
    <row r="94" spans="3:14" x14ac:dyDescent="0.25">
      <c r="C94"/>
      <c r="F94" s="8">
        <v>5</v>
      </c>
      <c r="G94" s="8">
        <v>220.74862100583499</v>
      </c>
      <c r="H94" s="8">
        <v>-0.78862100583498318</v>
      </c>
      <c r="I94" s="8">
        <v>-0.13644341496300888</v>
      </c>
      <c r="K94" s="8">
        <v>7.5</v>
      </c>
      <c r="L94" s="8">
        <v>214.65</v>
      </c>
    </row>
    <row r="95" spans="3:14" x14ac:dyDescent="0.25">
      <c r="C95"/>
      <c r="F95" s="8">
        <v>6</v>
      </c>
      <c r="G95" s="8">
        <v>221.42406724090029</v>
      </c>
      <c r="H95" s="8">
        <v>-2.1540672409002752</v>
      </c>
      <c r="I95" s="8">
        <v>-0.37268635787502646</v>
      </c>
      <c r="K95" s="8">
        <v>9.1666666666666679</v>
      </c>
      <c r="L95" s="8">
        <v>218.51</v>
      </c>
    </row>
    <row r="96" spans="3:14" x14ac:dyDescent="0.25">
      <c r="C96"/>
      <c r="F96" s="8">
        <v>7</v>
      </c>
      <c r="G96" s="8">
        <v>222.09951347596558</v>
      </c>
      <c r="H96" s="8">
        <v>8.0486524034427021E-2</v>
      </c>
      <c r="I96" s="8">
        <v>1.3925391432012447E-2</v>
      </c>
      <c r="K96" s="8">
        <v>10.833333333333334</v>
      </c>
      <c r="L96" s="8">
        <v>219.27</v>
      </c>
    </row>
    <row r="97" spans="3:12" x14ac:dyDescent="0.25">
      <c r="C97"/>
      <c r="F97" s="8">
        <v>8</v>
      </c>
      <c r="G97" s="8">
        <v>222.77495971103087</v>
      </c>
      <c r="H97" s="8">
        <v>-0.66495971103086049</v>
      </c>
      <c r="I97" s="8">
        <v>-0.1150481322645</v>
      </c>
      <c r="K97" s="8">
        <v>12.500000000000002</v>
      </c>
      <c r="L97" s="8">
        <v>219.96</v>
      </c>
    </row>
    <row r="98" spans="3:12" x14ac:dyDescent="0.25">
      <c r="C98"/>
      <c r="F98" s="8">
        <v>9</v>
      </c>
      <c r="G98" s="8">
        <v>223.45040594609617</v>
      </c>
      <c r="H98" s="8">
        <v>-13.470405946096179</v>
      </c>
      <c r="I98" s="8">
        <v>-2.3305848748948601</v>
      </c>
      <c r="K98" s="8">
        <v>14.166666666666668</v>
      </c>
      <c r="L98" s="8">
        <v>219.96</v>
      </c>
    </row>
    <row r="99" spans="3:12" x14ac:dyDescent="0.25">
      <c r="C99"/>
      <c r="F99" s="8">
        <v>10</v>
      </c>
      <c r="G99" s="8">
        <v>224.12585218116149</v>
      </c>
      <c r="H99" s="8">
        <v>-9.4758521811614855</v>
      </c>
      <c r="I99" s="8">
        <v>-1.6394663871696171</v>
      </c>
      <c r="K99" s="8">
        <v>15.833333333333334</v>
      </c>
      <c r="L99" s="8">
        <v>219.96</v>
      </c>
    </row>
    <row r="100" spans="3:12" x14ac:dyDescent="0.25">
      <c r="C100"/>
      <c r="F100" s="8">
        <v>11</v>
      </c>
      <c r="G100" s="8">
        <v>224.80129841622679</v>
      </c>
      <c r="H100" s="8">
        <v>-10.15129841622678</v>
      </c>
      <c r="I100" s="8">
        <v>-1.7563288474063157</v>
      </c>
      <c r="K100" s="8">
        <v>17.5</v>
      </c>
      <c r="L100" s="8">
        <v>222.11</v>
      </c>
    </row>
    <row r="101" spans="3:12" x14ac:dyDescent="0.25">
      <c r="C101"/>
      <c r="F101" s="8">
        <v>12</v>
      </c>
      <c r="G101" s="8">
        <v>225.47674465129208</v>
      </c>
      <c r="H101" s="8">
        <v>-10.826744651292074</v>
      </c>
      <c r="I101" s="8">
        <v>-1.8731913076430142</v>
      </c>
      <c r="K101" s="8">
        <v>19.166666666666668</v>
      </c>
      <c r="L101" s="8">
        <v>222.18</v>
      </c>
    </row>
    <row r="102" spans="3:12" x14ac:dyDescent="0.25">
      <c r="C102"/>
      <c r="F102" s="8">
        <v>13</v>
      </c>
      <c r="G102" s="8">
        <v>226.15219088635737</v>
      </c>
      <c r="H102" s="8">
        <v>-2.4421908863573663</v>
      </c>
      <c r="I102" s="8">
        <v>-0.42253612579508459</v>
      </c>
      <c r="K102" s="8">
        <v>20.833333333333332</v>
      </c>
      <c r="L102" s="8">
        <v>223.71</v>
      </c>
    </row>
    <row r="103" spans="3:12" x14ac:dyDescent="0.25">
      <c r="C103"/>
      <c r="F103" s="8">
        <v>14</v>
      </c>
      <c r="G103" s="8">
        <v>226.82763712142267</v>
      </c>
      <c r="H103" s="8">
        <v>10.582362878577328</v>
      </c>
      <c r="I103" s="8">
        <v>1.8309095482462947</v>
      </c>
      <c r="K103" s="8">
        <v>22.5</v>
      </c>
      <c r="L103" s="8">
        <v>233.59</v>
      </c>
    </row>
    <row r="104" spans="3:12" x14ac:dyDescent="0.25">
      <c r="C104"/>
      <c r="F104" s="8">
        <v>15</v>
      </c>
      <c r="G104" s="8">
        <v>227.50308335648796</v>
      </c>
      <c r="H104" s="8">
        <v>15.336916643512041</v>
      </c>
      <c r="I104" s="8">
        <v>2.6535195821066755</v>
      </c>
      <c r="K104" s="8">
        <v>24.166666666666668</v>
      </c>
      <c r="L104" s="8">
        <v>234.21</v>
      </c>
    </row>
    <row r="105" spans="3:12" x14ac:dyDescent="0.25">
      <c r="C105"/>
      <c r="F105" s="8">
        <v>16</v>
      </c>
      <c r="G105" s="8">
        <v>228.17852959155326</v>
      </c>
      <c r="H105" s="8">
        <v>5.4114704084467462</v>
      </c>
      <c r="I105" s="8">
        <v>0.93626659325156536</v>
      </c>
      <c r="K105" s="8">
        <v>25.833333333333332</v>
      </c>
      <c r="L105" s="8">
        <v>234.21</v>
      </c>
    </row>
    <row r="106" spans="3:12" x14ac:dyDescent="0.25">
      <c r="C106"/>
      <c r="F106" s="8">
        <v>17</v>
      </c>
      <c r="G106" s="8">
        <v>228.85397582661855</v>
      </c>
      <c r="H106" s="8">
        <v>5.4460241733814598</v>
      </c>
      <c r="I106" s="8">
        <v>0.94224491953584888</v>
      </c>
      <c r="K106" s="8">
        <v>27.5</v>
      </c>
      <c r="L106" s="8">
        <v>234.3</v>
      </c>
    </row>
    <row r="107" spans="3:12" x14ac:dyDescent="0.25">
      <c r="C107"/>
      <c r="F107" s="8">
        <v>18</v>
      </c>
      <c r="G107" s="8">
        <v>229.52942206168385</v>
      </c>
      <c r="H107" s="8">
        <v>4.7705779383161655</v>
      </c>
      <c r="I107" s="8">
        <v>0.82538245929915022</v>
      </c>
      <c r="K107" s="8">
        <v>29.166666666666668</v>
      </c>
      <c r="L107" s="8">
        <v>234.3</v>
      </c>
    </row>
    <row r="108" spans="3:12" x14ac:dyDescent="0.25">
      <c r="C108"/>
      <c r="F108" s="8">
        <v>19</v>
      </c>
      <c r="G108" s="8">
        <v>230.20486829674914</v>
      </c>
      <c r="H108" s="8">
        <v>4.0951317032508712</v>
      </c>
      <c r="I108" s="8">
        <v>0.70851999906245167</v>
      </c>
      <c r="K108" s="8">
        <v>30.833333333333332</v>
      </c>
      <c r="L108" s="8">
        <v>234.3</v>
      </c>
    </row>
    <row r="109" spans="3:12" x14ac:dyDescent="0.25">
      <c r="C109"/>
      <c r="F109" s="8">
        <v>20</v>
      </c>
      <c r="G109" s="8">
        <v>230.88031453181443</v>
      </c>
      <c r="H109" s="8">
        <v>4.7196854681855598</v>
      </c>
      <c r="I109" s="8">
        <v>0.81657728879374303</v>
      </c>
      <c r="K109" s="8">
        <v>32.5</v>
      </c>
      <c r="L109" s="8">
        <v>235.45</v>
      </c>
    </row>
    <row r="110" spans="3:12" x14ac:dyDescent="0.25">
      <c r="C110"/>
      <c r="F110" s="8">
        <v>21</v>
      </c>
      <c r="G110" s="8">
        <v>231.55576076687973</v>
      </c>
      <c r="H110" s="8">
        <v>9.6442392331202598</v>
      </c>
      <c r="I110" s="8">
        <v>1.668599905342244</v>
      </c>
      <c r="K110" s="8">
        <v>34.166666666666671</v>
      </c>
      <c r="L110" s="8">
        <v>235.45</v>
      </c>
    </row>
    <row r="111" spans="3:12" x14ac:dyDescent="0.25">
      <c r="C111"/>
      <c r="F111" s="8">
        <v>22</v>
      </c>
      <c r="G111" s="8">
        <v>232.23120700194502</v>
      </c>
      <c r="H111" s="8">
        <v>1.9787929980549848</v>
      </c>
      <c r="I111" s="8">
        <v>0.34236125104687876</v>
      </c>
      <c r="K111" s="8">
        <v>35.833333333333336</v>
      </c>
      <c r="L111" s="8">
        <v>235.45</v>
      </c>
    </row>
    <row r="112" spans="3:12" x14ac:dyDescent="0.25">
      <c r="C112"/>
      <c r="F112" s="8">
        <v>23</v>
      </c>
      <c r="G112" s="8">
        <v>232.90665323701032</v>
      </c>
      <c r="H112" s="8">
        <v>1.3033467629896904</v>
      </c>
      <c r="I112" s="8">
        <v>0.22549879081018012</v>
      </c>
      <c r="K112" s="8">
        <v>37.500000000000007</v>
      </c>
      <c r="L112" s="8">
        <v>235.58</v>
      </c>
    </row>
    <row r="113" spans="3:12" x14ac:dyDescent="0.25">
      <c r="C113"/>
      <c r="F113" s="8">
        <v>24</v>
      </c>
      <c r="G113" s="8">
        <v>233.58209947207561</v>
      </c>
      <c r="H113" s="8">
        <v>1.8679005279243768</v>
      </c>
      <c r="I113" s="8">
        <v>0.32317516900448684</v>
      </c>
      <c r="K113" s="8">
        <v>39.166666666666671</v>
      </c>
      <c r="L113" s="8">
        <v>235.6</v>
      </c>
    </row>
    <row r="114" spans="3:12" x14ac:dyDescent="0.25">
      <c r="C114"/>
      <c r="F114" s="8">
        <v>25</v>
      </c>
      <c r="G114" s="8">
        <v>234.25754570714091</v>
      </c>
      <c r="H114" s="8">
        <v>1.1924542928590824</v>
      </c>
      <c r="I114" s="8">
        <v>0.20631270876778823</v>
      </c>
      <c r="K114" s="8">
        <v>40.833333333333336</v>
      </c>
      <c r="L114" s="8">
        <v>236.08</v>
      </c>
    </row>
    <row r="115" spans="3:12" x14ac:dyDescent="0.25">
      <c r="C115"/>
      <c r="F115" s="8">
        <v>26</v>
      </c>
      <c r="G115" s="8">
        <v>234.9329919422062</v>
      </c>
      <c r="H115" s="8">
        <v>0.51700805779378811</v>
      </c>
      <c r="I115" s="8">
        <v>8.9450248531089599E-2</v>
      </c>
      <c r="K115" s="8">
        <v>42.500000000000007</v>
      </c>
      <c r="L115" s="8">
        <v>237.01</v>
      </c>
    </row>
    <row r="116" spans="3:12" x14ac:dyDescent="0.25">
      <c r="C116"/>
      <c r="F116" s="8">
        <v>27</v>
      </c>
      <c r="G116" s="8">
        <v>235.60843817727152</v>
      </c>
      <c r="H116" s="8">
        <v>0.47156182272848923</v>
      </c>
      <c r="I116" s="8">
        <v>8.1587359432725243E-2</v>
      </c>
      <c r="K116" s="8">
        <v>44.166666666666671</v>
      </c>
      <c r="L116" s="8">
        <v>237.41</v>
      </c>
    </row>
    <row r="117" spans="3:12" x14ac:dyDescent="0.25">
      <c r="C117"/>
      <c r="F117" s="8">
        <v>28</v>
      </c>
      <c r="G117" s="8">
        <v>236.28388441233682</v>
      </c>
      <c r="H117" s="8">
        <v>10.436115587663181</v>
      </c>
      <c r="I117" s="8">
        <v>1.8056065450879053</v>
      </c>
      <c r="K117" s="8">
        <v>45.833333333333336</v>
      </c>
      <c r="L117" s="8">
        <v>238.72</v>
      </c>
    </row>
    <row r="118" spans="3:12" x14ac:dyDescent="0.25">
      <c r="C118"/>
      <c r="F118" s="8">
        <v>29</v>
      </c>
      <c r="G118" s="8">
        <v>236.95933064740211</v>
      </c>
      <c r="H118" s="8">
        <v>7.1806693525978744</v>
      </c>
      <c r="I118" s="8">
        <v>1.2423648887608798</v>
      </c>
      <c r="K118" s="8">
        <v>47.500000000000007</v>
      </c>
      <c r="L118" s="8">
        <v>238.83</v>
      </c>
    </row>
    <row r="119" spans="3:12" x14ac:dyDescent="0.25">
      <c r="C119"/>
      <c r="F119" s="8">
        <v>30</v>
      </c>
      <c r="G119" s="8">
        <v>237.63477688246741</v>
      </c>
      <c r="H119" s="8">
        <v>2.4452231175326062</v>
      </c>
      <c r="I119" s="8">
        <v>0.42306074785491543</v>
      </c>
      <c r="K119" s="8">
        <v>49.166666666666671</v>
      </c>
      <c r="L119" s="8">
        <v>238.83</v>
      </c>
    </row>
    <row r="120" spans="3:12" x14ac:dyDescent="0.25">
      <c r="C120"/>
      <c r="F120" s="8">
        <v>31</v>
      </c>
      <c r="G120" s="8">
        <v>238.3102231175327</v>
      </c>
      <c r="H120" s="8">
        <v>0.51977688246731191</v>
      </c>
      <c r="I120" s="8">
        <v>8.9929297264377428E-2</v>
      </c>
      <c r="K120" s="8">
        <v>50.833333333333336</v>
      </c>
      <c r="L120" s="8">
        <v>238.83</v>
      </c>
    </row>
    <row r="121" spans="3:12" x14ac:dyDescent="0.25">
      <c r="C121"/>
      <c r="F121" s="8">
        <v>32</v>
      </c>
      <c r="G121" s="8">
        <v>238.98566935259799</v>
      </c>
      <c r="H121" s="8">
        <v>-0.15566935259798242</v>
      </c>
      <c r="I121" s="8">
        <v>-2.6933162972321189E-2</v>
      </c>
      <c r="K121" s="8">
        <v>52.500000000000007</v>
      </c>
      <c r="L121" s="8">
        <v>239.29</v>
      </c>
    </row>
    <row r="122" spans="3:12" x14ac:dyDescent="0.25">
      <c r="C122"/>
      <c r="F122" s="8">
        <v>33</v>
      </c>
      <c r="G122" s="8">
        <v>239.66111558766329</v>
      </c>
      <c r="H122" s="8">
        <v>-0.83111558766327676</v>
      </c>
      <c r="I122" s="8">
        <v>-0.14379562320901981</v>
      </c>
      <c r="K122" s="8">
        <v>54.166666666666671</v>
      </c>
      <c r="L122" s="8">
        <v>239.37</v>
      </c>
    </row>
    <row r="123" spans="3:12" x14ac:dyDescent="0.25">
      <c r="C123"/>
      <c r="F123" s="8">
        <v>34</v>
      </c>
      <c r="G123" s="8">
        <v>240.33656182272858</v>
      </c>
      <c r="H123" s="8">
        <v>-4.7565618227285711</v>
      </c>
      <c r="I123" s="8">
        <v>-0.82295745836570089</v>
      </c>
      <c r="K123" s="8">
        <v>55.833333333333336</v>
      </c>
      <c r="L123" s="8">
        <v>239.74</v>
      </c>
    </row>
    <row r="124" spans="3:12" x14ac:dyDescent="0.25">
      <c r="C124"/>
      <c r="F124" s="8">
        <v>35</v>
      </c>
      <c r="G124" s="8">
        <v>241.01200805779388</v>
      </c>
      <c r="H124" s="8">
        <v>-2.2920080577938791</v>
      </c>
      <c r="I124" s="8">
        <v>-0.39655221483355729</v>
      </c>
      <c r="K124" s="8">
        <v>57.500000000000007</v>
      </c>
      <c r="L124" s="8">
        <v>240.08</v>
      </c>
    </row>
    <row r="125" spans="3:12" x14ac:dyDescent="0.25">
      <c r="C125"/>
      <c r="F125" s="8">
        <v>36</v>
      </c>
      <c r="G125" s="8">
        <v>241.68745429285917</v>
      </c>
      <c r="H125" s="8">
        <v>-2.3174542928591677</v>
      </c>
      <c r="I125" s="8">
        <v>-0.40095480008625844</v>
      </c>
      <c r="K125" s="8">
        <v>59.166666666666671</v>
      </c>
      <c r="L125" s="8">
        <v>241.2</v>
      </c>
    </row>
    <row r="126" spans="3:12" x14ac:dyDescent="0.25">
      <c r="C126"/>
      <c r="F126" s="8">
        <v>37</v>
      </c>
      <c r="G126" s="8">
        <v>242.36290052792447</v>
      </c>
      <c r="H126" s="8">
        <v>0.27709947207551977</v>
      </c>
      <c r="I126" s="8">
        <v>4.7942418442683661E-2</v>
      </c>
      <c r="K126" s="8">
        <v>60.833333333333336</v>
      </c>
      <c r="L126" s="8">
        <v>242.64</v>
      </c>
    </row>
    <row r="127" spans="3:12" x14ac:dyDescent="0.25">
      <c r="C127"/>
      <c r="F127" s="8">
        <v>38</v>
      </c>
      <c r="G127" s="8">
        <v>243.03834676298976</v>
      </c>
      <c r="H127" s="8">
        <v>0.80165323701024249</v>
      </c>
      <c r="I127" s="8">
        <v>0.13869818894567382</v>
      </c>
      <c r="K127" s="8">
        <v>62.500000000000007</v>
      </c>
      <c r="L127" s="8">
        <v>242.84</v>
      </c>
    </row>
    <row r="128" spans="3:12" ht="15" customHeight="1" x14ac:dyDescent="0.25">
      <c r="C128"/>
      <c r="F128" s="8">
        <v>39</v>
      </c>
      <c r="G128" s="8">
        <v>243.71379299805506</v>
      </c>
      <c r="H128" s="8">
        <v>0.12620700194494816</v>
      </c>
      <c r="I128" s="8">
        <v>2.1835728708975186E-2</v>
      </c>
      <c r="K128" s="8">
        <v>64.166666666666671</v>
      </c>
      <c r="L128" s="8">
        <v>243.84</v>
      </c>
    </row>
    <row r="129" spans="3:12" x14ac:dyDescent="0.25">
      <c r="C129"/>
      <c r="F129" s="8">
        <v>40</v>
      </c>
      <c r="G129" s="8">
        <v>244.38923923312035</v>
      </c>
      <c r="H129" s="8">
        <v>-0.54923923312034617</v>
      </c>
      <c r="I129" s="8">
        <v>-9.5026731527723438E-2</v>
      </c>
      <c r="K129" s="8">
        <v>65.833333333333329</v>
      </c>
      <c r="L129" s="8">
        <v>243.84</v>
      </c>
    </row>
    <row r="130" spans="3:12" x14ac:dyDescent="0.25">
      <c r="C130"/>
      <c r="F130" s="8">
        <v>41</v>
      </c>
      <c r="G130" s="8">
        <v>245.06468546818564</v>
      </c>
      <c r="H130" s="8">
        <v>-5.3246854681856348</v>
      </c>
      <c r="I130" s="8">
        <v>-0.92125148012501434</v>
      </c>
      <c r="K130" s="8">
        <v>67.5</v>
      </c>
      <c r="L130" s="8">
        <v>243.84</v>
      </c>
    </row>
    <row r="131" spans="3:12" x14ac:dyDescent="0.25">
      <c r="C131"/>
      <c r="F131" s="8">
        <v>42</v>
      </c>
      <c r="G131" s="8">
        <v>245.74013170325094</v>
      </c>
      <c r="H131" s="8">
        <v>-8.7301317032509473</v>
      </c>
      <c r="I131" s="8">
        <v>-1.5104454152945013</v>
      </c>
      <c r="K131" s="8">
        <v>69.166666666666671</v>
      </c>
      <c r="L131" s="8">
        <v>244.14</v>
      </c>
    </row>
    <row r="132" spans="3:12" x14ac:dyDescent="0.25">
      <c r="C132"/>
      <c r="F132" s="8">
        <v>43</v>
      </c>
      <c r="G132" s="8">
        <v>246.41557793831623</v>
      </c>
      <c r="H132" s="8">
        <v>-7.1255779383162405</v>
      </c>
      <c r="I132" s="8">
        <v>-1.2328332371257966</v>
      </c>
      <c r="K132" s="8">
        <v>70.833333333333329</v>
      </c>
      <c r="L132" s="8">
        <v>246.72</v>
      </c>
    </row>
    <row r="133" spans="3:12" x14ac:dyDescent="0.25">
      <c r="C133"/>
      <c r="F133" s="8">
        <v>44</v>
      </c>
      <c r="G133" s="8">
        <v>247.09102417338153</v>
      </c>
      <c r="H133" s="8">
        <v>3.9589758266184845</v>
      </c>
      <c r="I133" s="8">
        <v>0.68496296388642908</v>
      </c>
      <c r="K133" s="8">
        <v>72.5</v>
      </c>
      <c r="L133" s="8">
        <v>247.14</v>
      </c>
    </row>
    <row r="134" spans="3:12" x14ac:dyDescent="0.25">
      <c r="C134"/>
      <c r="F134" s="8">
        <v>45</v>
      </c>
      <c r="G134" s="8">
        <v>247.76647040844682</v>
      </c>
      <c r="H134" s="8">
        <v>5.7335295915531788</v>
      </c>
      <c r="I134" s="8">
        <v>0.9919877247432537</v>
      </c>
      <c r="K134" s="8">
        <v>74.166666666666671</v>
      </c>
      <c r="L134" s="8">
        <v>248.48</v>
      </c>
    </row>
    <row r="135" spans="3:12" x14ac:dyDescent="0.25">
      <c r="C135"/>
      <c r="F135" s="8">
        <v>46</v>
      </c>
      <c r="G135" s="8">
        <v>248.44191664351212</v>
      </c>
      <c r="H135" s="8">
        <v>5.0580833564878844</v>
      </c>
      <c r="I135" s="8">
        <v>0.87512526450655514</v>
      </c>
      <c r="K135" s="8">
        <v>75.833333333333329</v>
      </c>
      <c r="L135" s="8">
        <v>248.48</v>
      </c>
    </row>
    <row r="136" spans="3:12" x14ac:dyDescent="0.25">
      <c r="C136"/>
      <c r="F136" s="8">
        <v>47</v>
      </c>
      <c r="G136" s="8">
        <v>249.11736287857744</v>
      </c>
      <c r="H136" s="8">
        <v>4.3826371214225617</v>
      </c>
      <c r="I136" s="8">
        <v>0.7582628042698516</v>
      </c>
      <c r="K136" s="8">
        <v>77.5</v>
      </c>
      <c r="L136" s="8">
        <v>251.05</v>
      </c>
    </row>
    <row r="137" spans="3:12" x14ac:dyDescent="0.25">
      <c r="C137"/>
      <c r="F137" s="8">
        <v>48</v>
      </c>
      <c r="G137" s="8">
        <v>249.7928091136427</v>
      </c>
      <c r="H137" s="8">
        <v>2.2871908863573083</v>
      </c>
      <c r="I137" s="8">
        <v>0.39571877099119845</v>
      </c>
      <c r="K137" s="8">
        <v>79.166666666666671</v>
      </c>
      <c r="L137" s="8">
        <v>252.08</v>
      </c>
    </row>
    <row r="138" spans="3:12" x14ac:dyDescent="0.25">
      <c r="C138"/>
      <c r="F138" s="8">
        <v>49</v>
      </c>
      <c r="G138" s="8">
        <v>250.46825534870803</v>
      </c>
      <c r="H138" s="8">
        <v>6.7517446512920003</v>
      </c>
      <c r="I138" s="8">
        <v>1.1681543990894852</v>
      </c>
      <c r="K138" s="8">
        <v>80.833333333333329</v>
      </c>
      <c r="L138" s="8">
        <v>252.54</v>
      </c>
    </row>
    <row r="139" spans="3:12" x14ac:dyDescent="0.25">
      <c r="C139"/>
      <c r="F139" s="8">
        <v>50</v>
      </c>
      <c r="G139" s="8">
        <v>251.14370158377332</v>
      </c>
      <c r="H139" s="8">
        <v>-4.003701583773335</v>
      </c>
      <c r="I139" s="8">
        <v>-0.6927011993605815</v>
      </c>
      <c r="K139" s="8">
        <v>82.5</v>
      </c>
      <c r="L139" s="8">
        <v>252.54</v>
      </c>
    </row>
    <row r="140" spans="3:12" x14ac:dyDescent="0.25">
      <c r="C140"/>
      <c r="F140" s="8">
        <v>51</v>
      </c>
      <c r="G140" s="8">
        <v>251.81914781883862</v>
      </c>
      <c r="H140" s="8">
        <v>2.6808521811613844</v>
      </c>
      <c r="I140" s="8">
        <v>0.46382815560612861</v>
      </c>
      <c r="K140" s="8">
        <v>84.166666666666671</v>
      </c>
      <c r="L140" s="8">
        <v>252.54</v>
      </c>
    </row>
    <row r="141" spans="3:12" x14ac:dyDescent="0.25">
      <c r="C141"/>
      <c r="F141" s="8">
        <v>52</v>
      </c>
      <c r="G141" s="8">
        <v>252.49459405390391</v>
      </c>
      <c r="H141" s="8">
        <v>4.5405946096082062E-2</v>
      </c>
      <c r="I141" s="8">
        <v>7.8559184946084184E-3</v>
      </c>
      <c r="K141" s="8">
        <v>85.833333333333329</v>
      </c>
      <c r="L141" s="8">
        <v>252.54</v>
      </c>
    </row>
    <row r="142" spans="3:12" x14ac:dyDescent="0.25">
      <c r="C142"/>
      <c r="F142" s="8">
        <v>53</v>
      </c>
      <c r="G142" s="8">
        <v>253.1700402889692</v>
      </c>
      <c r="H142" s="8">
        <v>-0.63004028896921227</v>
      </c>
      <c r="I142" s="8">
        <v>-0.10900654174209021</v>
      </c>
      <c r="K142" s="8">
        <v>87.5</v>
      </c>
      <c r="L142" s="8">
        <v>253.18</v>
      </c>
    </row>
    <row r="143" spans="3:12" x14ac:dyDescent="0.25">
      <c r="C143"/>
      <c r="F143" s="8">
        <v>54</v>
      </c>
      <c r="G143" s="8">
        <v>253.8454865240345</v>
      </c>
      <c r="H143" s="8">
        <v>-1.3054865240345066</v>
      </c>
      <c r="I143" s="8">
        <v>-0.22586900197878881</v>
      </c>
      <c r="K143" s="8">
        <v>89.166666666666671</v>
      </c>
      <c r="L143" s="8">
        <v>253.18</v>
      </c>
    </row>
    <row r="144" spans="3:12" x14ac:dyDescent="0.25">
      <c r="C144"/>
      <c r="F144" s="8">
        <v>55</v>
      </c>
      <c r="G144" s="8">
        <v>254.52093275909979</v>
      </c>
      <c r="H144" s="8">
        <v>-1.9809327590998009</v>
      </c>
      <c r="I144" s="8">
        <v>-0.34273146221548745</v>
      </c>
      <c r="K144" s="8">
        <v>90.833333333333329</v>
      </c>
      <c r="L144" s="8">
        <v>253.5</v>
      </c>
    </row>
    <row r="145" spans="3:12" x14ac:dyDescent="0.25">
      <c r="C145"/>
      <c r="F145" s="8">
        <v>56</v>
      </c>
      <c r="G145" s="8">
        <v>255.19637899416509</v>
      </c>
      <c r="H145" s="8">
        <v>-2.0163789941650805</v>
      </c>
      <c r="I145" s="8">
        <v>-0.34886419939101776</v>
      </c>
      <c r="K145" s="8">
        <v>92.5</v>
      </c>
      <c r="L145" s="8">
        <v>253.5</v>
      </c>
    </row>
    <row r="146" spans="3:12" x14ac:dyDescent="0.25">
      <c r="C146"/>
      <c r="F146" s="8">
        <v>57</v>
      </c>
      <c r="G146" s="8">
        <v>255.87182522923038</v>
      </c>
      <c r="H146" s="8">
        <v>5.5681747707696161</v>
      </c>
      <c r="I146" s="8">
        <v>0.96337882863045277</v>
      </c>
      <c r="K146" s="8">
        <v>94.166666666666671</v>
      </c>
      <c r="L146" s="8">
        <v>253.5</v>
      </c>
    </row>
    <row r="147" spans="3:12" x14ac:dyDescent="0.25">
      <c r="C147"/>
      <c r="F147" s="8">
        <v>58</v>
      </c>
      <c r="G147" s="8">
        <v>256.5472714642957</v>
      </c>
      <c r="H147" s="8">
        <v>-3.3672714642956976</v>
      </c>
      <c r="I147" s="8">
        <v>-0.58258911986441986</v>
      </c>
      <c r="K147" s="8">
        <v>95.833333333333329</v>
      </c>
      <c r="L147" s="8">
        <v>254.5</v>
      </c>
    </row>
    <row r="148" spans="3:12" x14ac:dyDescent="0.25">
      <c r="C148"/>
      <c r="F148" s="8">
        <v>59</v>
      </c>
      <c r="G148" s="8">
        <v>257.222717699361</v>
      </c>
      <c r="H148" s="8">
        <v>-8.742717699361009</v>
      </c>
      <c r="I148" s="8">
        <v>-1.5126229838315577</v>
      </c>
      <c r="K148" s="8">
        <v>97.5</v>
      </c>
      <c r="L148" s="8">
        <v>257.22000000000003</v>
      </c>
    </row>
    <row r="149" spans="3:12" ht="15.75" thickBot="1" x14ac:dyDescent="0.3">
      <c r="C149"/>
      <c r="F149" s="9">
        <v>60</v>
      </c>
      <c r="G149" s="9">
        <v>257.89816393442629</v>
      </c>
      <c r="H149" s="9">
        <v>-9.4181639344263033</v>
      </c>
      <c r="I149" s="9">
        <v>-1.6294854440682562</v>
      </c>
      <c r="K149" s="9">
        <v>99.166666666666671</v>
      </c>
      <c r="L149" s="9">
        <v>261.44</v>
      </c>
    </row>
    <row r="150" spans="3:12" x14ac:dyDescent="0.25">
      <c r="C150"/>
    </row>
    <row r="151" spans="3:12" x14ac:dyDescent="0.25">
      <c r="C151"/>
    </row>
    <row r="152" spans="3:12" x14ac:dyDescent="0.25">
      <c r="C152"/>
    </row>
    <row r="153" spans="3:12" x14ac:dyDescent="0.25">
      <c r="C153"/>
    </row>
    <row r="154" spans="3:12" x14ac:dyDescent="0.25">
      <c r="C154"/>
    </row>
    <row r="155" spans="3:12" x14ac:dyDescent="0.25">
      <c r="C155"/>
    </row>
    <row r="156" spans="3:12" x14ac:dyDescent="0.25">
      <c r="C156"/>
    </row>
    <row r="157" spans="3:12" x14ac:dyDescent="0.25">
      <c r="C157"/>
    </row>
    <row r="158" spans="3:12" x14ac:dyDescent="0.25">
      <c r="C158"/>
    </row>
    <row r="159" spans="3:12" x14ac:dyDescent="0.25">
      <c r="C159"/>
    </row>
    <row r="160" spans="3:12" x14ac:dyDescent="0.25">
      <c r="C160"/>
    </row>
    <row r="161" spans="1:9" x14ac:dyDescent="0.25">
      <c r="C161"/>
    </row>
    <row r="162" spans="1:9" x14ac:dyDescent="0.25">
      <c r="C162"/>
    </row>
    <row r="163" spans="1:9" x14ac:dyDescent="0.25">
      <c r="C163"/>
    </row>
    <row r="164" spans="1:9" x14ac:dyDescent="0.25">
      <c r="C164"/>
    </row>
    <row r="165" spans="1:9" x14ac:dyDescent="0.25">
      <c r="C165"/>
    </row>
    <row r="166" spans="1:9" x14ac:dyDescent="0.25">
      <c r="C166"/>
    </row>
    <row r="167" spans="1:9" x14ac:dyDescent="0.25">
      <c r="C167"/>
    </row>
    <row r="168" spans="1:9" x14ac:dyDescent="0.25">
      <c r="C168"/>
    </row>
    <row r="169" spans="1:9" x14ac:dyDescent="0.25">
      <c r="C169"/>
    </row>
    <row r="170" spans="1:9" x14ac:dyDescent="0.25">
      <c r="C170"/>
    </row>
    <row r="171" spans="1:9" x14ac:dyDescent="0.25">
      <c r="C171"/>
    </row>
    <row r="172" spans="1:9" x14ac:dyDescent="0.25">
      <c r="C172"/>
    </row>
    <row r="173" spans="1:9" x14ac:dyDescent="0.25">
      <c r="C173"/>
    </row>
    <row r="174" spans="1:9" x14ac:dyDescent="0.25">
      <c r="C174"/>
    </row>
    <row r="175" spans="1:9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x14ac:dyDescent="0.25">
      <c r="A395" s="6"/>
      <c r="B395" s="6"/>
      <c r="C395" s="6"/>
      <c r="D395" s="6"/>
      <c r="E395" s="6"/>
      <c r="F395" s="6"/>
      <c r="G395" s="6"/>
      <c r="H395" s="6"/>
      <c r="I395" s="6"/>
    </row>
    <row r="396" spans="1:9" x14ac:dyDescent="0.25">
      <c r="A396" s="6"/>
      <c r="B396" s="6"/>
      <c r="C396" s="6"/>
      <c r="D396" s="6"/>
      <c r="E396" s="6"/>
      <c r="F396" s="6"/>
      <c r="G396" s="6"/>
      <c r="H396" s="6"/>
      <c r="I396" s="6"/>
    </row>
    <row r="397" spans="1:9" x14ac:dyDescent="0.25">
      <c r="A397" s="6"/>
      <c r="B397" s="6"/>
      <c r="C397" s="6"/>
      <c r="D397" s="6"/>
      <c r="E397" s="6"/>
      <c r="F397" s="6"/>
      <c r="G397" s="6"/>
      <c r="H397" s="6"/>
      <c r="I397" s="6"/>
    </row>
    <row r="398" spans="1:9" x14ac:dyDescent="0.25">
      <c r="A398" s="6"/>
      <c r="B398" s="6"/>
      <c r="C398" s="6"/>
      <c r="D398" s="6"/>
      <c r="E398" s="6"/>
      <c r="F398" s="6"/>
      <c r="G398" s="6"/>
      <c r="H398" s="6"/>
      <c r="I398" s="6"/>
    </row>
    <row r="399" spans="1:9" x14ac:dyDescent="0.25">
      <c r="A399" s="6"/>
      <c r="B399" s="6"/>
      <c r="C399" s="6"/>
      <c r="D399" s="6"/>
      <c r="E399" s="6"/>
      <c r="F399" s="6"/>
      <c r="G399" s="6"/>
      <c r="H399" s="6"/>
      <c r="I399" s="6"/>
    </row>
    <row r="400" spans="1:9" x14ac:dyDescent="0.25">
      <c r="A400" s="6"/>
      <c r="B400" s="6"/>
      <c r="C400" s="6"/>
      <c r="D400" s="6"/>
      <c r="E400" s="6"/>
      <c r="F400" s="6"/>
      <c r="G400" s="6"/>
      <c r="H400" s="6"/>
      <c r="I400" s="6"/>
    </row>
    <row r="401" spans="1:9" x14ac:dyDescent="0.25">
      <c r="A401" s="6"/>
      <c r="B401" s="6"/>
      <c r="C401" s="6"/>
      <c r="D401" s="6"/>
      <c r="E401" s="6"/>
      <c r="F401" s="6"/>
      <c r="G401" s="6"/>
      <c r="H401" s="6"/>
      <c r="I401" s="6"/>
    </row>
    <row r="402" spans="1:9" x14ac:dyDescent="0.25">
      <c r="A402" s="6"/>
      <c r="B402" s="6"/>
      <c r="C402" s="6"/>
      <c r="D402" s="6"/>
      <c r="E402" s="6"/>
      <c r="F402" s="6"/>
      <c r="G402" s="6"/>
      <c r="H402" s="6"/>
      <c r="I402" s="6"/>
    </row>
    <row r="403" spans="1:9" x14ac:dyDescent="0.25">
      <c r="A403" s="6"/>
      <c r="B403" s="6"/>
      <c r="C403" s="6"/>
      <c r="D403" s="6"/>
      <c r="E403" s="6"/>
      <c r="F403" s="6"/>
      <c r="G403" s="6"/>
      <c r="H403" s="6"/>
      <c r="I403" s="6"/>
    </row>
    <row r="404" spans="1:9" x14ac:dyDescent="0.25">
      <c r="A404" s="6"/>
      <c r="B404" s="6"/>
      <c r="C404" s="6"/>
      <c r="D404" s="6"/>
      <c r="E404" s="6"/>
      <c r="F404" s="6"/>
      <c r="G404" s="6"/>
      <c r="H404" s="6"/>
      <c r="I404" s="6"/>
    </row>
    <row r="405" spans="1:9" x14ac:dyDescent="0.25">
      <c r="A405" s="6"/>
      <c r="B405" s="6"/>
      <c r="C405" s="6"/>
      <c r="D405" s="6"/>
      <c r="E405" s="6"/>
      <c r="F405" s="6"/>
      <c r="G405" s="6"/>
      <c r="H405" s="6"/>
      <c r="I405" s="6"/>
    </row>
    <row r="406" spans="1:9" x14ac:dyDescent="0.25">
      <c r="A406" s="6"/>
      <c r="B406" s="6"/>
      <c r="C406" s="6"/>
      <c r="D406" s="6"/>
      <c r="E406" s="6"/>
      <c r="F406" s="6"/>
      <c r="G406" s="6"/>
      <c r="H406" s="6"/>
      <c r="I406" s="6"/>
    </row>
    <row r="407" spans="1:9" x14ac:dyDescent="0.25">
      <c r="A407" s="6"/>
      <c r="B407" s="6"/>
      <c r="C407" s="6"/>
      <c r="D407" s="6"/>
      <c r="E407" s="6"/>
      <c r="F407" s="6"/>
      <c r="G407" s="6"/>
      <c r="H407" s="6"/>
      <c r="I407" s="6"/>
    </row>
    <row r="408" spans="1:9" x14ac:dyDescent="0.25">
      <c r="A408" s="6"/>
      <c r="B408" s="6"/>
      <c r="C408" s="6"/>
      <c r="D408" s="6"/>
      <c r="E408" s="6"/>
      <c r="F408" s="6"/>
      <c r="G408" s="6"/>
      <c r="H408" s="6"/>
      <c r="I408" s="6"/>
    </row>
    <row r="409" spans="1:9" x14ac:dyDescent="0.25">
      <c r="A409" s="6"/>
      <c r="B409" s="6"/>
      <c r="C409" s="6"/>
      <c r="D409" s="6"/>
      <c r="E409" s="6"/>
      <c r="F409" s="6"/>
      <c r="G409" s="6"/>
      <c r="H409" s="6"/>
      <c r="I409" s="6"/>
    </row>
    <row r="410" spans="1:9" x14ac:dyDescent="0.25">
      <c r="A410" s="6"/>
      <c r="B410" s="6"/>
      <c r="C410" s="6"/>
      <c r="D410" s="6"/>
      <c r="E410" s="6"/>
      <c r="F410" s="6"/>
      <c r="G410" s="6"/>
      <c r="H410" s="6"/>
      <c r="I410" s="6"/>
    </row>
    <row r="411" spans="1:9" x14ac:dyDescent="0.25">
      <c r="A411" s="6"/>
      <c r="B411" s="6"/>
      <c r="C411" s="6"/>
      <c r="D411" s="6"/>
      <c r="E411" s="6"/>
      <c r="F411" s="6"/>
      <c r="G411" s="6"/>
      <c r="H411" s="6"/>
      <c r="I411" s="6"/>
    </row>
    <row r="412" spans="1:9" x14ac:dyDescent="0.25">
      <c r="A412" s="6"/>
      <c r="B412" s="6"/>
      <c r="C412" s="6"/>
      <c r="D412" s="6"/>
      <c r="E412" s="6"/>
      <c r="F412" s="6"/>
      <c r="G412" s="6"/>
      <c r="H412" s="6"/>
      <c r="I412" s="6"/>
    </row>
    <row r="413" spans="1:9" x14ac:dyDescent="0.25">
      <c r="A413" s="6"/>
      <c r="B413" s="6"/>
      <c r="C413" s="6"/>
      <c r="D413" s="6"/>
      <c r="E413" s="6"/>
      <c r="F413" s="6"/>
      <c r="G413" s="6"/>
      <c r="H413" s="6"/>
      <c r="I413" s="6"/>
    </row>
    <row r="414" spans="1:9" x14ac:dyDescent="0.25">
      <c r="A414" s="6"/>
      <c r="B414" s="6"/>
      <c r="C414" s="6"/>
      <c r="D414" s="6"/>
      <c r="E414" s="6"/>
      <c r="F414" s="6"/>
      <c r="G414" s="6"/>
      <c r="H414" s="6"/>
      <c r="I414" s="6"/>
    </row>
    <row r="415" spans="1:9" x14ac:dyDescent="0.25">
      <c r="A415" s="6"/>
      <c r="B415" s="6"/>
      <c r="C415" s="6"/>
      <c r="D415" s="6"/>
      <c r="E415" s="6"/>
      <c r="F415" s="6"/>
      <c r="G415" s="6"/>
      <c r="H415" s="6"/>
      <c r="I415" s="6"/>
    </row>
    <row r="416" spans="1:9" x14ac:dyDescent="0.25">
      <c r="A416" s="6"/>
      <c r="B416" s="6"/>
      <c r="C416" s="6"/>
      <c r="D416" s="6"/>
      <c r="E416" s="6"/>
      <c r="F416" s="6"/>
      <c r="G416" s="6"/>
      <c r="H416" s="6"/>
      <c r="I416" s="6"/>
    </row>
    <row r="417" spans="1:9" x14ac:dyDescent="0.25">
      <c r="A417" s="6"/>
      <c r="B417" s="6"/>
      <c r="C417" s="6"/>
      <c r="D417" s="6"/>
      <c r="E417" s="6"/>
      <c r="F417" s="6"/>
      <c r="G417" s="6"/>
      <c r="H417" s="6"/>
      <c r="I417" s="6"/>
    </row>
    <row r="418" spans="1:9" x14ac:dyDescent="0.25">
      <c r="A418" s="6"/>
      <c r="B418" s="6"/>
      <c r="C418" s="6"/>
      <c r="D418" s="6"/>
      <c r="E418" s="6"/>
      <c r="F418" s="6"/>
      <c r="G418" s="6"/>
      <c r="H418" s="6"/>
      <c r="I418" s="6"/>
    </row>
    <row r="419" spans="1:9" x14ac:dyDescent="0.25">
      <c r="A419" s="6"/>
      <c r="B419" s="6"/>
      <c r="C419" s="6"/>
      <c r="D419" s="6"/>
      <c r="E419" s="6"/>
      <c r="F419" s="6"/>
      <c r="G419" s="6"/>
      <c r="H419" s="6"/>
      <c r="I419" s="6"/>
    </row>
    <row r="420" spans="1:9" x14ac:dyDescent="0.25">
      <c r="A420" s="6"/>
      <c r="B420" s="6"/>
      <c r="C420" s="6"/>
      <c r="D420" s="6"/>
      <c r="E420" s="6"/>
      <c r="F420" s="6"/>
      <c r="G420" s="6"/>
      <c r="H420" s="6"/>
      <c r="I420" s="6"/>
    </row>
    <row r="421" spans="1:9" x14ac:dyDescent="0.25">
      <c r="A421" s="6"/>
      <c r="B421" s="6"/>
      <c r="C421" s="6"/>
      <c r="D421" s="6"/>
      <c r="E421" s="6"/>
      <c r="F421" s="6"/>
      <c r="G421" s="6"/>
      <c r="H421" s="6"/>
      <c r="I421" s="6"/>
    </row>
    <row r="422" spans="1:9" x14ac:dyDescent="0.25">
      <c r="A422" s="6"/>
      <c r="B422" s="6"/>
      <c r="C422" s="6"/>
      <c r="D422" s="6"/>
      <c r="E422" s="6"/>
      <c r="F422" s="6"/>
      <c r="G422" s="6"/>
      <c r="H422" s="6"/>
      <c r="I422" s="6"/>
    </row>
    <row r="423" spans="1:9" x14ac:dyDescent="0.25">
      <c r="A423" s="6"/>
      <c r="B423" s="6"/>
      <c r="C423" s="6"/>
      <c r="D423" s="6"/>
      <c r="E423" s="6"/>
      <c r="F423" s="6"/>
      <c r="G423" s="6"/>
      <c r="H423" s="6"/>
      <c r="I423" s="6"/>
    </row>
    <row r="424" spans="1:9" x14ac:dyDescent="0.25">
      <c r="A424" s="6"/>
      <c r="B424" s="6"/>
      <c r="C424" s="6"/>
      <c r="D424" s="6"/>
      <c r="E424" s="6"/>
      <c r="F424" s="6"/>
      <c r="G424" s="6"/>
      <c r="H424" s="6"/>
      <c r="I424" s="6"/>
    </row>
    <row r="425" spans="1:9" x14ac:dyDescent="0.25">
      <c r="A425" s="6"/>
      <c r="B425" s="6"/>
      <c r="C425" s="6"/>
      <c r="D425" s="6"/>
      <c r="E425" s="6"/>
      <c r="F425" s="6"/>
      <c r="G425" s="6"/>
      <c r="H425" s="6"/>
      <c r="I425" s="6"/>
    </row>
    <row r="426" spans="1:9" x14ac:dyDescent="0.25">
      <c r="A426" s="6"/>
      <c r="B426" s="6"/>
      <c r="C426" s="6"/>
      <c r="D426" s="6"/>
      <c r="E426" s="6"/>
      <c r="F426" s="6"/>
      <c r="G426" s="6"/>
      <c r="H426" s="6"/>
      <c r="I426" s="6"/>
    </row>
    <row r="427" spans="1:9" x14ac:dyDescent="0.25">
      <c r="A427" s="6"/>
      <c r="B427" s="6"/>
      <c r="C427" s="6"/>
      <c r="D427" s="6"/>
      <c r="E427" s="6"/>
      <c r="F427" s="6"/>
      <c r="G427" s="6"/>
      <c r="H427" s="6"/>
      <c r="I427" s="6"/>
    </row>
    <row r="428" spans="1:9" x14ac:dyDescent="0.25">
      <c r="A428" s="6"/>
      <c r="B428" s="6"/>
      <c r="C428" s="6"/>
      <c r="D428" s="6"/>
      <c r="E428" s="6"/>
      <c r="F428" s="6"/>
      <c r="G428" s="6"/>
      <c r="H428" s="6"/>
      <c r="I428" s="6"/>
    </row>
    <row r="429" spans="1:9" x14ac:dyDescent="0.25">
      <c r="A429" s="6"/>
      <c r="B429" s="6"/>
      <c r="C429" s="6"/>
      <c r="D429" s="6"/>
      <c r="E429" s="6"/>
      <c r="F429" s="6"/>
      <c r="G429" s="6"/>
      <c r="H429" s="6"/>
      <c r="I429" s="6"/>
    </row>
    <row r="430" spans="1:9" x14ac:dyDescent="0.25">
      <c r="A430" s="6"/>
      <c r="B430" s="6"/>
      <c r="C430" s="6"/>
      <c r="D430" s="6"/>
      <c r="E430" s="6"/>
      <c r="F430" s="6"/>
      <c r="G430" s="6"/>
      <c r="H430" s="6"/>
      <c r="I430" s="6"/>
    </row>
    <row r="431" spans="1:9" x14ac:dyDescent="0.25">
      <c r="A431" s="6"/>
      <c r="B431" s="6"/>
      <c r="C431" s="6"/>
      <c r="D431" s="6"/>
      <c r="E431" s="6"/>
      <c r="F431" s="6"/>
      <c r="G431" s="6"/>
      <c r="H431" s="6"/>
      <c r="I431" s="6"/>
    </row>
    <row r="432" spans="1:9" x14ac:dyDescent="0.25">
      <c r="A432" s="6"/>
      <c r="B432" s="6"/>
      <c r="C432" s="6"/>
      <c r="D432" s="6"/>
      <c r="E432" s="6"/>
      <c r="F432" s="6"/>
      <c r="G432" s="6"/>
      <c r="H432" s="6"/>
      <c r="I432" s="6"/>
    </row>
    <row r="433" spans="1:9" x14ac:dyDescent="0.25">
      <c r="A433" s="6"/>
      <c r="B433" s="6"/>
      <c r="C433" s="6"/>
      <c r="D433" s="6"/>
      <c r="E433" s="6"/>
      <c r="F433" s="6"/>
      <c r="G433" s="6"/>
      <c r="H433" s="6"/>
      <c r="I433" s="6"/>
    </row>
    <row r="434" spans="1:9" x14ac:dyDescent="0.25">
      <c r="A434" s="6"/>
      <c r="B434" s="6"/>
      <c r="C434" s="6"/>
      <c r="D434" s="6"/>
      <c r="E434" s="6"/>
      <c r="F434" s="6"/>
      <c r="G434" s="6"/>
      <c r="H434" s="6"/>
      <c r="I434" s="6"/>
    </row>
    <row r="435" spans="1:9" x14ac:dyDescent="0.25">
      <c r="A435" s="6"/>
      <c r="B435" s="6"/>
      <c r="C435" s="6"/>
      <c r="D435" s="6"/>
      <c r="E435" s="6"/>
      <c r="F435" s="6"/>
      <c r="G435" s="6"/>
      <c r="H435" s="6"/>
      <c r="I435" s="6"/>
    </row>
    <row r="436" spans="1:9" x14ac:dyDescent="0.25">
      <c r="A436" s="6"/>
      <c r="B436" s="6"/>
      <c r="C436" s="6"/>
      <c r="D436" s="6"/>
      <c r="E436" s="6"/>
      <c r="F436" s="6"/>
      <c r="G436" s="6"/>
      <c r="H436" s="6"/>
      <c r="I436" s="6"/>
    </row>
    <row r="437" spans="1:9" x14ac:dyDescent="0.25">
      <c r="A437" s="6"/>
      <c r="B437" s="6"/>
      <c r="C437" s="6"/>
      <c r="D437" s="6"/>
      <c r="E437" s="6"/>
      <c r="F437" s="6"/>
      <c r="G437" s="6"/>
      <c r="H437" s="6"/>
      <c r="I437" s="6"/>
    </row>
    <row r="438" spans="1:9" x14ac:dyDescent="0.25">
      <c r="A438" s="6"/>
      <c r="B438" s="6"/>
      <c r="C438" s="6"/>
      <c r="D438" s="6"/>
      <c r="E438" s="6"/>
      <c r="F438" s="6"/>
      <c r="G438" s="6"/>
      <c r="H438" s="6"/>
      <c r="I438" s="6"/>
    </row>
    <row r="439" spans="1:9" x14ac:dyDescent="0.25">
      <c r="A439" s="6"/>
      <c r="B439" s="6"/>
      <c r="C439" s="6"/>
      <c r="D439" s="6"/>
      <c r="E439" s="6"/>
      <c r="F439" s="6"/>
      <c r="G439" s="6"/>
      <c r="H439" s="6"/>
      <c r="I439" s="6"/>
    </row>
    <row r="440" spans="1:9" x14ac:dyDescent="0.25">
      <c r="A440" s="6"/>
      <c r="B440" s="6"/>
      <c r="C440" s="6"/>
      <c r="D440" s="6"/>
      <c r="E440" s="6"/>
      <c r="F440" s="6"/>
      <c r="G440" s="6"/>
      <c r="H440" s="6"/>
      <c r="I440" s="6"/>
    </row>
    <row r="441" spans="1:9" x14ac:dyDescent="0.25">
      <c r="A441" s="6"/>
      <c r="B441" s="6"/>
      <c r="C441" s="6"/>
      <c r="D441" s="6"/>
      <c r="E441" s="6"/>
      <c r="F441" s="6"/>
      <c r="G441" s="6"/>
      <c r="H441" s="6"/>
      <c r="I441" s="6"/>
    </row>
    <row r="442" spans="1:9" x14ac:dyDescent="0.25">
      <c r="A442" s="6"/>
      <c r="B442" s="6"/>
      <c r="C442" s="6"/>
      <c r="D442" s="6"/>
      <c r="E442" s="6"/>
      <c r="F442" s="6"/>
      <c r="G442" s="6"/>
      <c r="H442" s="6"/>
      <c r="I442" s="6"/>
    </row>
    <row r="443" spans="1:9" x14ac:dyDescent="0.25">
      <c r="A443" s="6"/>
      <c r="B443" s="6"/>
      <c r="C443" s="6"/>
      <c r="D443" s="6"/>
      <c r="E443" s="6"/>
      <c r="F443" s="6"/>
      <c r="G443" s="6"/>
      <c r="H443" s="6"/>
      <c r="I443" s="6"/>
    </row>
    <row r="444" spans="1:9" x14ac:dyDescent="0.25">
      <c r="A444" s="6"/>
      <c r="B444" s="6"/>
      <c r="C444" s="6"/>
      <c r="D444" s="6"/>
      <c r="E444" s="6"/>
      <c r="F444" s="6"/>
      <c r="G444" s="6"/>
      <c r="H444" s="6"/>
      <c r="I444" s="6"/>
    </row>
    <row r="445" spans="1:9" x14ac:dyDescent="0.25">
      <c r="A445" s="6"/>
      <c r="B445" s="6"/>
      <c r="C445" s="6"/>
      <c r="D445" s="6"/>
      <c r="E445" s="6"/>
      <c r="F445" s="6"/>
      <c r="G445" s="6"/>
      <c r="H445" s="6"/>
      <c r="I445" s="6"/>
    </row>
    <row r="446" spans="1:9" x14ac:dyDescent="0.25">
      <c r="A446" s="6"/>
      <c r="B446" s="6"/>
      <c r="C446" s="6"/>
      <c r="D446" s="6"/>
      <c r="E446" s="6"/>
      <c r="F446" s="6"/>
      <c r="G446" s="6"/>
      <c r="H446" s="6"/>
      <c r="I446" s="6"/>
    </row>
    <row r="447" spans="1:9" x14ac:dyDescent="0.25">
      <c r="A447" s="6"/>
      <c r="B447" s="6"/>
      <c r="C447" s="6"/>
      <c r="D447" s="6"/>
      <c r="E447" s="6"/>
      <c r="F447" s="6"/>
      <c r="G447" s="6"/>
      <c r="H447" s="6"/>
      <c r="I447" s="6"/>
    </row>
    <row r="448" spans="1:9" x14ac:dyDescent="0.25">
      <c r="A448" s="6"/>
      <c r="B448" s="6"/>
      <c r="C448" s="6"/>
      <c r="D448" s="6"/>
      <c r="E448" s="6"/>
      <c r="F448" s="6"/>
      <c r="G448" s="6"/>
      <c r="H448" s="6"/>
      <c r="I448" s="6"/>
    </row>
    <row r="449" spans="1:9" x14ac:dyDescent="0.25">
      <c r="A449" s="6"/>
      <c r="B449" s="6"/>
      <c r="C449" s="6"/>
      <c r="D449" s="6"/>
      <c r="E449" s="6"/>
      <c r="F449" s="6"/>
      <c r="G449" s="6"/>
      <c r="H449" s="6"/>
      <c r="I449" s="6"/>
    </row>
    <row r="450" spans="1:9" x14ac:dyDescent="0.25">
      <c r="A450" s="6"/>
      <c r="B450" s="6"/>
      <c r="C450" s="6"/>
      <c r="D450" s="6"/>
      <c r="E450" s="6"/>
      <c r="F450" s="6"/>
      <c r="G450" s="6"/>
      <c r="H450" s="6"/>
      <c r="I450" s="6"/>
    </row>
    <row r="451" spans="1:9" x14ac:dyDescent="0.25">
      <c r="A451" s="6"/>
      <c r="B451" s="6"/>
      <c r="C451" s="6"/>
      <c r="D451" s="6"/>
      <c r="E451" s="6"/>
      <c r="F451" s="6"/>
      <c r="G451" s="6"/>
      <c r="H451" s="6"/>
      <c r="I451" s="6"/>
    </row>
    <row r="452" spans="1:9" x14ac:dyDescent="0.25">
      <c r="A452" s="6"/>
      <c r="B452" s="6"/>
      <c r="C452" s="6"/>
      <c r="D452" s="6"/>
      <c r="E452" s="6"/>
      <c r="F452" s="6"/>
      <c r="G452" s="6"/>
      <c r="H452" s="6"/>
      <c r="I452" s="6"/>
    </row>
    <row r="453" spans="1:9" x14ac:dyDescent="0.25">
      <c r="A453" s="6"/>
      <c r="B453" s="6"/>
      <c r="C453" s="6"/>
      <c r="D453" s="6"/>
      <c r="E453" s="6"/>
      <c r="F453" s="6"/>
      <c r="G453" s="6"/>
      <c r="H453" s="6"/>
      <c r="I453" s="6"/>
    </row>
    <row r="454" spans="1:9" x14ac:dyDescent="0.25">
      <c r="A454" s="6"/>
      <c r="B454" s="6"/>
      <c r="C454" s="6"/>
      <c r="D454" s="6"/>
      <c r="E454" s="6"/>
      <c r="F454" s="6"/>
      <c r="G454" s="6"/>
      <c r="H454" s="6"/>
      <c r="I454" s="6"/>
    </row>
    <row r="455" spans="1:9" x14ac:dyDescent="0.25">
      <c r="A455" s="6"/>
      <c r="B455" s="6"/>
      <c r="C455" s="6"/>
      <c r="D455" s="6"/>
      <c r="E455" s="6"/>
      <c r="F455" s="6"/>
      <c r="G455" s="6"/>
      <c r="H455" s="6"/>
      <c r="I455" s="6"/>
    </row>
    <row r="456" spans="1:9" x14ac:dyDescent="0.25">
      <c r="A456" s="6"/>
      <c r="B456" s="6"/>
      <c r="C456" s="6"/>
      <c r="D456" s="6"/>
      <c r="E456" s="6"/>
      <c r="F456" s="6"/>
      <c r="G456" s="6"/>
      <c r="H456" s="6"/>
      <c r="I456" s="6"/>
    </row>
    <row r="457" spans="1:9" x14ac:dyDescent="0.25">
      <c r="A457" s="6"/>
      <c r="B457" s="6"/>
      <c r="C457" s="6"/>
      <c r="D457" s="6"/>
      <c r="E457" s="6"/>
      <c r="F457" s="6"/>
      <c r="G457" s="6"/>
      <c r="H457" s="6"/>
      <c r="I457" s="6"/>
    </row>
    <row r="458" spans="1:9" x14ac:dyDescent="0.25">
      <c r="A458" s="6"/>
      <c r="B458" s="6"/>
      <c r="C458" s="6"/>
      <c r="D458" s="6"/>
      <c r="E458" s="6"/>
      <c r="F458" s="6"/>
      <c r="G458" s="6"/>
      <c r="H458" s="6"/>
      <c r="I458" s="6"/>
    </row>
    <row r="459" spans="1:9" x14ac:dyDescent="0.25">
      <c r="A459" s="6"/>
      <c r="B459" s="6"/>
      <c r="C459" s="6"/>
      <c r="D459" s="6"/>
      <c r="E459" s="6"/>
      <c r="F459" s="6"/>
      <c r="G459" s="6"/>
      <c r="H459" s="6"/>
      <c r="I459" s="6"/>
    </row>
    <row r="460" spans="1:9" x14ac:dyDescent="0.25">
      <c r="A460" s="6"/>
      <c r="B460" s="6"/>
      <c r="C460" s="6"/>
      <c r="D460" s="6"/>
      <c r="E460" s="6"/>
      <c r="F460" s="6"/>
      <c r="G460" s="6"/>
      <c r="H460" s="6"/>
      <c r="I460" s="6"/>
    </row>
    <row r="461" spans="1:9" x14ac:dyDescent="0.25">
      <c r="A461" s="6"/>
      <c r="B461" s="6"/>
      <c r="C461" s="6"/>
      <c r="D461" s="6"/>
      <c r="E461" s="6"/>
      <c r="F461" s="6"/>
      <c r="G461" s="6"/>
      <c r="H461" s="6"/>
      <c r="I461" s="6"/>
    </row>
    <row r="462" spans="1:9" x14ac:dyDescent="0.25">
      <c r="A462" s="6"/>
      <c r="B462" s="6"/>
      <c r="C462" s="6"/>
      <c r="D462" s="6"/>
      <c r="E462" s="6"/>
      <c r="F462" s="6"/>
      <c r="G462" s="6"/>
      <c r="H462" s="6"/>
      <c r="I462" s="6"/>
    </row>
    <row r="463" spans="1:9" x14ac:dyDescent="0.25">
      <c r="A463" s="6"/>
      <c r="B463" s="6"/>
      <c r="C463" s="6"/>
      <c r="D463" s="6"/>
      <c r="E463" s="6"/>
      <c r="F463" s="6"/>
      <c r="G463" s="6"/>
      <c r="H463" s="6"/>
      <c r="I463" s="6"/>
    </row>
    <row r="464" spans="1:9" x14ac:dyDescent="0.25">
      <c r="A464" s="6"/>
      <c r="B464" s="6"/>
      <c r="C464" s="6"/>
      <c r="D464" s="6"/>
      <c r="E464" s="6"/>
      <c r="F464" s="6"/>
      <c r="G464" s="6"/>
      <c r="H464" s="6"/>
      <c r="I464" s="6"/>
    </row>
    <row r="465" spans="1:9" x14ac:dyDescent="0.25">
      <c r="A465" s="6"/>
      <c r="B465" s="6"/>
      <c r="C465" s="6"/>
      <c r="D465" s="6"/>
      <c r="E465" s="6"/>
      <c r="F465" s="6"/>
      <c r="G465" s="6"/>
      <c r="H465" s="6"/>
      <c r="I465" s="6"/>
    </row>
    <row r="466" spans="1:9" x14ac:dyDescent="0.25">
      <c r="A466" s="6"/>
      <c r="B466" s="6"/>
      <c r="C466" s="6"/>
      <c r="D466" s="6"/>
      <c r="E466" s="6"/>
      <c r="F466" s="6"/>
      <c r="G466" s="6"/>
      <c r="H466" s="6"/>
      <c r="I466" s="6"/>
    </row>
    <row r="467" spans="1:9" x14ac:dyDescent="0.25">
      <c r="A467" s="6"/>
      <c r="B467" s="6"/>
      <c r="C467" s="6"/>
      <c r="D467" s="6"/>
      <c r="E467" s="6"/>
      <c r="F467" s="6"/>
      <c r="G467" s="6"/>
      <c r="H467" s="6"/>
      <c r="I467" s="6"/>
    </row>
    <row r="468" spans="1:9" x14ac:dyDescent="0.25">
      <c r="A468" s="6"/>
      <c r="B468" s="6"/>
      <c r="C468" s="6"/>
      <c r="D468" s="6"/>
      <c r="E468" s="6"/>
      <c r="F468" s="6"/>
      <c r="G468" s="6"/>
      <c r="H468" s="6"/>
      <c r="I468" s="6"/>
    </row>
    <row r="469" spans="1:9" x14ac:dyDescent="0.25">
      <c r="A469" s="6"/>
      <c r="B469" s="6"/>
      <c r="C469" s="6"/>
      <c r="D469" s="6"/>
      <c r="E469" s="6"/>
      <c r="F469" s="6"/>
      <c r="G469" s="6"/>
      <c r="H469" s="6"/>
      <c r="I469" s="6"/>
    </row>
    <row r="470" spans="1:9" x14ac:dyDescent="0.25">
      <c r="A470" s="6"/>
      <c r="B470" s="6"/>
      <c r="C470" s="6"/>
      <c r="D470" s="6"/>
      <c r="E470" s="6"/>
      <c r="F470" s="6"/>
      <c r="G470" s="6"/>
      <c r="H470" s="6"/>
      <c r="I470" s="6"/>
    </row>
    <row r="471" spans="1:9" x14ac:dyDescent="0.25">
      <c r="A471" s="6"/>
      <c r="B471" s="6"/>
      <c r="C471" s="6"/>
      <c r="D471" s="6"/>
      <c r="E471" s="6"/>
      <c r="F471" s="6"/>
      <c r="G471" s="6"/>
      <c r="H471" s="6"/>
      <c r="I471" s="6"/>
    </row>
    <row r="472" spans="1:9" x14ac:dyDescent="0.25">
      <c r="A472" s="6"/>
      <c r="B472" s="6"/>
      <c r="C472" s="6"/>
      <c r="D472" s="6"/>
      <c r="E472" s="6"/>
      <c r="F472" s="6"/>
      <c r="G472" s="6"/>
      <c r="H472" s="6"/>
      <c r="I472" s="6"/>
    </row>
    <row r="473" spans="1:9" x14ac:dyDescent="0.25">
      <c r="A473" s="6"/>
      <c r="B473" s="6"/>
      <c r="C473" s="6"/>
      <c r="D473" s="6"/>
      <c r="E473" s="6"/>
      <c r="F473" s="6"/>
      <c r="G473" s="6"/>
      <c r="H473" s="6"/>
      <c r="I473" s="6"/>
    </row>
    <row r="474" spans="1:9" x14ac:dyDescent="0.25">
      <c r="A474" s="6"/>
      <c r="B474" s="6"/>
      <c r="C474" s="6"/>
      <c r="D474" s="6"/>
      <c r="E474" s="6"/>
      <c r="F474" s="6"/>
      <c r="G474" s="6"/>
      <c r="H474" s="6"/>
      <c r="I474" s="6"/>
    </row>
    <row r="475" spans="1:9" x14ac:dyDescent="0.25">
      <c r="A475" s="6"/>
      <c r="B475" s="6"/>
      <c r="C475" s="6"/>
      <c r="D475" s="6"/>
      <c r="E475" s="6"/>
      <c r="F475" s="6"/>
      <c r="G475" s="6"/>
      <c r="H475" s="6"/>
      <c r="I475" s="6"/>
    </row>
    <row r="476" spans="1:9" x14ac:dyDescent="0.25">
      <c r="A476" s="6"/>
      <c r="B476" s="6"/>
      <c r="C476" s="6"/>
      <c r="D476" s="6"/>
      <c r="E476" s="6"/>
      <c r="F476" s="6"/>
      <c r="G476" s="6"/>
      <c r="H476" s="6"/>
      <c r="I476" s="6"/>
    </row>
    <row r="477" spans="1:9" x14ac:dyDescent="0.25">
      <c r="A477" s="6"/>
      <c r="B477" s="6"/>
      <c r="C477" s="6"/>
      <c r="D477" s="6"/>
      <c r="E477" s="6"/>
      <c r="F477" s="6"/>
      <c r="G477" s="6"/>
      <c r="H477" s="6"/>
      <c r="I477" s="6"/>
    </row>
    <row r="478" spans="1:9" x14ac:dyDescent="0.25">
      <c r="A478" s="6"/>
      <c r="B478" s="6"/>
      <c r="C478" s="6"/>
      <c r="D478" s="6"/>
      <c r="E478" s="6"/>
      <c r="F478" s="6"/>
      <c r="G478" s="6"/>
      <c r="H478" s="6"/>
      <c r="I478" s="6"/>
    </row>
    <row r="479" spans="1:9" x14ac:dyDescent="0.25">
      <c r="A479" s="6"/>
      <c r="B479" s="6"/>
      <c r="C479" s="6"/>
      <c r="D479" s="6"/>
      <c r="E479" s="6"/>
      <c r="F479" s="6"/>
      <c r="G479" s="6"/>
      <c r="H479" s="6"/>
      <c r="I479" s="6"/>
    </row>
    <row r="480" spans="1:9" x14ac:dyDescent="0.25">
      <c r="A480" s="6"/>
      <c r="B480" s="6"/>
      <c r="C480" s="6"/>
      <c r="D480" s="6"/>
      <c r="E480" s="6"/>
      <c r="F480" s="6"/>
      <c r="G480" s="6"/>
      <c r="H480" s="6"/>
      <c r="I480" s="6"/>
    </row>
    <row r="481" spans="1:9" x14ac:dyDescent="0.25">
      <c r="A481" s="6"/>
      <c r="B481" s="6"/>
      <c r="C481" s="6"/>
      <c r="D481" s="6"/>
      <c r="E481" s="6"/>
      <c r="F481" s="6"/>
      <c r="G481" s="6"/>
      <c r="H481" s="6"/>
      <c r="I481" s="6"/>
    </row>
    <row r="482" spans="1:9" x14ac:dyDescent="0.25">
      <c r="A482" s="6"/>
      <c r="B482" s="6"/>
      <c r="C482" s="6"/>
      <c r="D482" s="6"/>
      <c r="E482" s="6"/>
      <c r="F482" s="6"/>
      <c r="G482" s="6"/>
      <c r="H482" s="6"/>
      <c r="I482" s="6"/>
    </row>
    <row r="483" spans="1:9" x14ac:dyDescent="0.25">
      <c r="A483" s="6"/>
      <c r="B483" s="6"/>
      <c r="C483" s="6"/>
      <c r="D483" s="6"/>
      <c r="E483" s="6"/>
      <c r="F483" s="6"/>
      <c r="G483" s="6"/>
      <c r="H483" s="6"/>
      <c r="I483" s="6"/>
    </row>
    <row r="484" spans="1:9" x14ac:dyDescent="0.25">
      <c r="A484" s="6"/>
      <c r="B484" s="6"/>
      <c r="C484" s="6"/>
      <c r="D484" s="6"/>
      <c r="E484" s="6"/>
      <c r="F484" s="6"/>
      <c r="G484" s="6"/>
      <c r="H484" s="6"/>
      <c r="I484" s="6"/>
    </row>
    <row r="485" spans="1:9" x14ac:dyDescent="0.25">
      <c r="A485" s="6"/>
      <c r="B485" s="6"/>
      <c r="C485" s="6"/>
      <c r="D485" s="6"/>
      <c r="E485" s="6"/>
      <c r="F485" s="6"/>
      <c r="G485" s="6"/>
      <c r="H485" s="6"/>
      <c r="I485" s="6"/>
    </row>
    <row r="486" spans="1:9" x14ac:dyDescent="0.25">
      <c r="A486" s="6"/>
      <c r="B486" s="6"/>
      <c r="C486" s="6"/>
      <c r="D486" s="6"/>
      <c r="E486" s="6"/>
      <c r="F486" s="6"/>
      <c r="G486" s="6"/>
      <c r="H486" s="6"/>
      <c r="I486" s="6"/>
    </row>
    <row r="487" spans="1:9" x14ac:dyDescent="0.25">
      <c r="A487" s="6"/>
      <c r="B487" s="6"/>
      <c r="C487" s="6"/>
      <c r="D487" s="6"/>
      <c r="E487" s="6"/>
      <c r="F487" s="6"/>
      <c r="G487" s="6"/>
      <c r="H487" s="6"/>
      <c r="I487" s="6"/>
    </row>
    <row r="488" spans="1:9" x14ac:dyDescent="0.25">
      <c r="A488" s="6"/>
      <c r="B488" s="6"/>
      <c r="C488" s="6"/>
      <c r="D488" s="6"/>
      <c r="E488" s="6"/>
      <c r="F488" s="6"/>
      <c r="G488" s="6"/>
      <c r="H488" s="6"/>
      <c r="I488" s="6"/>
    </row>
    <row r="489" spans="1:9" x14ac:dyDescent="0.25">
      <c r="A489" s="6"/>
      <c r="B489" s="6"/>
      <c r="C489" s="6"/>
      <c r="D489" s="6"/>
      <c r="E489" s="6"/>
      <c r="F489" s="6"/>
      <c r="G489" s="6"/>
      <c r="H489" s="6"/>
      <c r="I489" s="6"/>
    </row>
    <row r="490" spans="1:9" x14ac:dyDescent="0.25">
      <c r="A490" s="6"/>
      <c r="B490" s="6"/>
      <c r="C490" s="6"/>
      <c r="D490" s="6"/>
      <c r="E490" s="6"/>
      <c r="F490" s="6"/>
      <c r="G490" s="6"/>
      <c r="H490" s="6"/>
      <c r="I490" s="6"/>
    </row>
    <row r="491" spans="1:9" x14ac:dyDescent="0.25">
      <c r="A491" s="6"/>
      <c r="B491" s="6"/>
      <c r="C491" s="6"/>
      <c r="D491" s="6"/>
      <c r="E491" s="6"/>
      <c r="F491" s="6"/>
      <c r="G491" s="6"/>
      <c r="H491" s="6"/>
      <c r="I491" s="6"/>
    </row>
    <row r="492" spans="1:9" x14ac:dyDescent="0.25">
      <c r="A492" s="6"/>
      <c r="B492" s="6"/>
      <c r="C492" s="6"/>
      <c r="D492" s="6"/>
      <c r="E492" s="6"/>
      <c r="F492" s="6"/>
      <c r="G492" s="6"/>
      <c r="H492" s="6"/>
      <c r="I492" s="6"/>
    </row>
    <row r="493" spans="1:9" x14ac:dyDescent="0.25">
      <c r="A493" s="6"/>
      <c r="B493" s="6"/>
      <c r="C493" s="6"/>
      <c r="D493" s="6"/>
      <c r="E493" s="6"/>
      <c r="F493" s="6"/>
      <c r="G493" s="6"/>
      <c r="H493" s="6"/>
      <c r="I493" s="6"/>
    </row>
    <row r="494" spans="1:9" x14ac:dyDescent="0.25">
      <c r="A494" s="6"/>
      <c r="B494" s="6"/>
      <c r="C494" s="6"/>
      <c r="D494" s="6"/>
      <c r="E494" s="6"/>
      <c r="F494" s="6"/>
      <c r="G494" s="6"/>
      <c r="H494" s="6"/>
      <c r="I494" s="6"/>
    </row>
    <row r="495" spans="1:9" x14ac:dyDescent="0.25">
      <c r="A495" s="6"/>
      <c r="B495" s="6"/>
      <c r="C495" s="6"/>
      <c r="D495" s="6"/>
      <c r="E495" s="6"/>
      <c r="F495" s="6"/>
      <c r="G495" s="6"/>
      <c r="H495" s="6"/>
      <c r="I495" s="6"/>
    </row>
    <row r="496" spans="1:9" x14ac:dyDescent="0.25">
      <c r="A496" s="6"/>
      <c r="B496" s="6"/>
      <c r="C496" s="6"/>
      <c r="D496" s="6"/>
      <c r="E496" s="6"/>
      <c r="F496" s="6"/>
      <c r="G496" s="6"/>
      <c r="H496" s="6"/>
      <c r="I496" s="6"/>
    </row>
    <row r="497" spans="1:9" x14ac:dyDescent="0.25">
      <c r="A497" s="6"/>
      <c r="B497" s="6"/>
      <c r="C497" s="6"/>
      <c r="D497" s="6"/>
      <c r="E497" s="6"/>
      <c r="F497" s="6"/>
      <c r="G497" s="6"/>
      <c r="H497" s="6"/>
      <c r="I497" s="6"/>
    </row>
    <row r="498" spans="1:9" x14ac:dyDescent="0.25">
      <c r="A498" s="6"/>
      <c r="B498" s="6"/>
      <c r="C498" s="6"/>
      <c r="D498" s="6"/>
      <c r="E498" s="6"/>
      <c r="F498" s="6"/>
      <c r="G498" s="6"/>
      <c r="H498" s="6"/>
      <c r="I498" s="6"/>
    </row>
    <row r="499" spans="1:9" x14ac:dyDescent="0.25">
      <c r="A499" s="6"/>
      <c r="B499" s="6"/>
      <c r="C499" s="6"/>
      <c r="D499" s="6"/>
      <c r="E499" s="6"/>
      <c r="F499" s="6"/>
      <c r="G499" s="6"/>
      <c r="H499" s="6"/>
      <c r="I499" s="6"/>
    </row>
    <row r="500" spans="1:9" x14ac:dyDescent="0.25">
      <c r="A500" s="6"/>
      <c r="B500" s="6"/>
      <c r="C500" s="6"/>
      <c r="D500" s="6"/>
      <c r="E500" s="6"/>
      <c r="F500" s="6"/>
      <c r="G500" s="6"/>
      <c r="H500" s="6"/>
      <c r="I500" s="6"/>
    </row>
  </sheetData>
  <sortState xmlns:xlrd2="http://schemas.microsoft.com/office/spreadsheetml/2017/richdata2" ref="L90:L149">
    <sortCondition ref="L90"/>
  </sortState>
  <mergeCells count="5">
    <mergeCell ref="S7:AA38"/>
    <mergeCell ref="I7:N7"/>
    <mergeCell ref="I13:N13"/>
    <mergeCell ref="I20:N20"/>
    <mergeCell ref="A63:C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Евгений</dc:creator>
  <cp:lastModifiedBy>Семенов</cp:lastModifiedBy>
  <dcterms:created xsi:type="dcterms:W3CDTF">2015-06-05T18:19:34Z</dcterms:created>
  <dcterms:modified xsi:type="dcterms:W3CDTF">2024-03-19T23:39:55Z</dcterms:modified>
</cp:coreProperties>
</file>