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Учеба\Учеба 3 курс 2 семестр\Studies\ЭКОНОМЕТРИКА\Примеры\3 лаба лева\"/>
    </mc:Choice>
  </mc:AlternateContent>
  <xr:revisionPtr revIDLastSave="0" documentId="13_ncr:1_{56C99592-D77B-4F3B-AD3E-E2D64B5306E2}" xr6:coauthVersionLast="47" xr6:coauthVersionMax="47" xr10:uidLastSave="{00000000-0000-0000-0000-000000000000}"/>
  <bookViews>
    <workbookView xWindow="-15" yWindow="120" windowWidth="15060" windowHeight="14970" activeTab="3" xr2:uid="{00000000-000D-0000-FFFF-FFFF00000000}"/>
  </bookViews>
  <sheets>
    <sheet name="Данные" sheetId="3" r:id="rId1"/>
    <sheet name="ЛР2" sheetId="1" r:id="rId2"/>
    <sheet name="ЛР3" sheetId="4" r:id="rId3"/>
    <sheet name="Лист1" sheetId="5" r:id="rId4"/>
  </sheets>
  <definedNames>
    <definedName name="solver_adj" localSheetId="1" hidden="1">ЛР2!$H$1:$H$3</definedName>
    <definedName name="solver_cvg" localSheetId="1" hidden="1">0.0001</definedName>
    <definedName name="solver_drv" localSheetId="1" hidden="1">2</definedName>
    <definedName name="solver_eng" localSheetId="3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3" hidden="1">1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um" localSheetId="3" hidden="1">0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opt" localSheetId="3" hidden="1">Лист1!$E$54</definedName>
    <definedName name="solver_opt" localSheetId="1" hidden="1">ЛР2!$E$61</definedName>
    <definedName name="solver_opt" localSheetId="2" hidden="1">ЛР3!$A$168</definedName>
    <definedName name="solver_pre" localSheetId="1" hidden="1">0.000001</definedName>
    <definedName name="solver_rbv" localSheetId="1" hidden="1">2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3" hidden="1">1</definedName>
    <definedName name="solver_typ" localSheetId="1" hidden="1">2</definedName>
    <definedName name="solver_typ" localSheetId="2" hidden="1">1</definedName>
    <definedName name="solver_val" localSheetId="3" hidden="1">0</definedName>
    <definedName name="solver_val" localSheetId="1" hidden="1">0</definedName>
    <definedName name="solver_val" localSheetId="2" hidden="1">0</definedName>
    <definedName name="solver_ver" localSheetId="3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2" i="5" l="1"/>
  <c r="D62" i="5" s="1"/>
  <c r="E62" i="5" s="1"/>
  <c r="C63" i="5"/>
  <c r="D63" i="5" s="1"/>
  <c r="E63" i="5" s="1"/>
  <c r="C64" i="5"/>
  <c r="C65" i="5"/>
  <c r="D65" i="5" s="1"/>
  <c r="E65" i="5" s="1"/>
  <c r="C66" i="5"/>
  <c r="D66" i="5" s="1"/>
  <c r="E66" i="5" s="1"/>
  <c r="C67" i="5"/>
  <c r="C68" i="5"/>
  <c r="C69" i="5"/>
  <c r="D69" i="5" s="1"/>
  <c r="E69" i="5" s="1"/>
  <c r="C70" i="5"/>
  <c r="D70" i="5" s="1"/>
  <c r="E70" i="5" s="1"/>
  <c r="C71" i="5"/>
  <c r="C72" i="5"/>
  <c r="D72" i="5" s="1"/>
  <c r="E72" i="5" s="1"/>
  <c r="C73" i="5"/>
  <c r="C74" i="5"/>
  <c r="D74" i="5" s="1"/>
  <c r="E74" i="5" s="1"/>
  <c r="C75" i="5"/>
  <c r="C61" i="5"/>
  <c r="D61" i="5"/>
  <c r="E61" i="5" s="1"/>
  <c r="D64" i="5"/>
  <c r="E64" i="5" s="1"/>
  <c r="D73" i="5"/>
  <c r="E73" i="5" s="1"/>
  <c r="D75" i="5"/>
  <c r="E75" i="5" s="1"/>
  <c r="D67" i="5"/>
  <c r="E67" i="5" s="1"/>
  <c r="D68" i="5"/>
  <c r="E68" i="5" s="1"/>
  <c r="D71" i="5"/>
  <c r="E71" i="5" s="1"/>
  <c r="C2" i="4" l="1"/>
  <c r="D2" i="4"/>
  <c r="I4" i="4"/>
  <c r="I3" i="4"/>
  <c r="I2" i="4"/>
  <c r="K1" i="4" l="1"/>
  <c r="D53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4" i="4"/>
  <c r="D55" i="4"/>
  <c r="D56" i="4"/>
  <c r="D57" i="4"/>
  <c r="D58" i="4"/>
  <c r="D59" i="4"/>
  <c r="D60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U23" i="1"/>
  <c r="Q2" i="1"/>
  <c r="AH8" i="1"/>
  <c r="Q21" i="1"/>
  <c r="C61" i="4" l="1"/>
  <c r="D61" i="4"/>
  <c r="Q38" i="1"/>
  <c r="Q27" i="1"/>
  <c r="Q16" i="1"/>
  <c r="Q18" i="1"/>
  <c r="AH7" i="1" s="1"/>
  <c r="Q3" i="1"/>
  <c r="K22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2" i="1"/>
  <c r="E2" i="1" s="1"/>
  <c r="G1" i="4" l="1"/>
  <c r="I1" i="4" s="1"/>
  <c r="K23" i="1"/>
  <c r="L23" i="1" s="1"/>
  <c r="K3" i="1"/>
  <c r="M3" i="1" s="1"/>
  <c r="K59" i="1"/>
  <c r="K39" i="1"/>
  <c r="K11" i="1"/>
  <c r="K47" i="1"/>
  <c r="K27" i="1"/>
  <c r="K43" i="1"/>
  <c r="K15" i="1"/>
  <c r="K6" i="1"/>
  <c r="K55" i="1"/>
  <c r="K31" i="1"/>
  <c r="K7" i="1"/>
  <c r="K9" i="1"/>
  <c r="K17" i="1"/>
  <c r="K25" i="1"/>
  <c r="K33" i="1"/>
  <c r="K41" i="1"/>
  <c r="K49" i="1"/>
  <c r="K57" i="1"/>
  <c r="K14" i="1"/>
  <c r="K30" i="1"/>
  <c r="K38" i="1"/>
  <c r="K46" i="1"/>
  <c r="K54" i="1"/>
  <c r="K5" i="1"/>
  <c r="K13" i="1"/>
  <c r="K21" i="1"/>
  <c r="K29" i="1"/>
  <c r="K37" i="1"/>
  <c r="K45" i="1"/>
  <c r="K53" i="1"/>
  <c r="K61" i="1"/>
  <c r="K10" i="1"/>
  <c r="K18" i="1"/>
  <c r="K26" i="1"/>
  <c r="K34" i="1"/>
  <c r="K42" i="1"/>
  <c r="K50" i="1"/>
  <c r="K58" i="1"/>
  <c r="K51" i="1"/>
  <c r="K35" i="1"/>
  <c r="K19" i="1"/>
  <c r="K60" i="1"/>
  <c r="K56" i="1"/>
  <c r="K52" i="1"/>
  <c r="K48" i="1"/>
  <c r="K44" i="1"/>
  <c r="K40" i="1"/>
  <c r="K36" i="1"/>
  <c r="K32" i="1"/>
  <c r="K28" i="1"/>
  <c r="K24" i="1"/>
  <c r="K20" i="1"/>
  <c r="K16" i="1"/>
  <c r="K12" i="1"/>
  <c r="K8" i="1"/>
  <c r="K4" i="1"/>
  <c r="E61" i="1"/>
  <c r="M23" i="1" l="1"/>
  <c r="L20" i="1"/>
  <c r="M20" i="1"/>
  <c r="L35" i="1"/>
  <c r="M35" i="1"/>
  <c r="L37" i="1"/>
  <c r="M37" i="1"/>
  <c r="L17" i="1"/>
  <c r="M17" i="1"/>
  <c r="L59" i="1"/>
  <c r="M59" i="1"/>
  <c r="L24" i="1"/>
  <c r="M24" i="1"/>
  <c r="L40" i="1"/>
  <c r="M40" i="1"/>
  <c r="L56" i="1"/>
  <c r="M56" i="1"/>
  <c r="L51" i="1"/>
  <c r="M51" i="1"/>
  <c r="L34" i="1"/>
  <c r="M34" i="1"/>
  <c r="L61" i="1"/>
  <c r="M61" i="1"/>
  <c r="L29" i="1"/>
  <c r="M29" i="1"/>
  <c r="L54" i="1"/>
  <c r="M54" i="1"/>
  <c r="L22" i="1"/>
  <c r="M22" i="1"/>
  <c r="L41" i="1"/>
  <c r="M41" i="1"/>
  <c r="L9" i="1"/>
  <c r="M9" i="1"/>
  <c r="L6" i="1"/>
  <c r="M6" i="1"/>
  <c r="L47" i="1"/>
  <c r="M47" i="1"/>
  <c r="L4" i="1"/>
  <c r="Q19" i="1"/>
  <c r="N46" i="1" s="1"/>
  <c r="M4" i="1"/>
  <c r="L52" i="1"/>
  <c r="M52" i="1"/>
  <c r="L10" i="1"/>
  <c r="M10" i="1"/>
  <c r="L30" i="1"/>
  <c r="M30" i="1"/>
  <c r="L27" i="1"/>
  <c r="M27" i="1"/>
  <c r="L8" i="1"/>
  <c r="M8" i="1"/>
  <c r="L12" i="1"/>
  <c r="M12" i="1"/>
  <c r="L28" i="1"/>
  <c r="M28" i="1"/>
  <c r="L44" i="1"/>
  <c r="M44" i="1"/>
  <c r="L60" i="1"/>
  <c r="M60" i="1"/>
  <c r="L58" i="1"/>
  <c r="M58" i="1"/>
  <c r="L26" i="1"/>
  <c r="M26" i="1"/>
  <c r="L53" i="1"/>
  <c r="M53" i="1"/>
  <c r="L21" i="1"/>
  <c r="M21" i="1"/>
  <c r="L46" i="1"/>
  <c r="M46" i="1"/>
  <c r="L14" i="1"/>
  <c r="M14" i="1"/>
  <c r="L33" i="1"/>
  <c r="M33" i="1"/>
  <c r="L7" i="1"/>
  <c r="M7" i="1"/>
  <c r="L15" i="1"/>
  <c r="M15" i="1"/>
  <c r="L11" i="1"/>
  <c r="M11" i="1"/>
  <c r="L36" i="1"/>
  <c r="M36" i="1"/>
  <c r="L42" i="1"/>
  <c r="M42" i="1"/>
  <c r="L5" i="1"/>
  <c r="M5" i="1"/>
  <c r="L49" i="1"/>
  <c r="M49" i="1"/>
  <c r="L55" i="1"/>
  <c r="M55" i="1"/>
  <c r="L16" i="1"/>
  <c r="M16" i="1"/>
  <c r="L32" i="1"/>
  <c r="M32" i="1"/>
  <c r="L48" i="1"/>
  <c r="M48" i="1"/>
  <c r="L19" i="1"/>
  <c r="M19" i="1"/>
  <c r="L50" i="1"/>
  <c r="M50" i="1"/>
  <c r="L18" i="1"/>
  <c r="M18" i="1"/>
  <c r="L45" i="1"/>
  <c r="M45" i="1"/>
  <c r="L13" i="1"/>
  <c r="M13" i="1"/>
  <c r="L38" i="1"/>
  <c r="M38" i="1"/>
  <c r="L57" i="1"/>
  <c r="M57" i="1"/>
  <c r="L25" i="1"/>
  <c r="M25" i="1"/>
  <c r="L31" i="1"/>
  <c r="M31" i="1"/>
  <c r="L43" i="1"/>
  <c r="M43" i="1"/>
  <c r="L39" i="1"/>
  <c r="M39" i="1"/>
  <c r="L3" i="1"/>
  <c r="N18" i="1" l="1"/>
  <c r="N32" i="1"/>
  <c r="N43" i="1"/>
  <c r="N15" i="1"/>
  <c r="N7" i="1"/>
  <c r="N3" i="1"/>
  <c r="N23" i="1"/>
  <c r="N56" i="1"/>
  <c r="N39" i="1"/>
  <c r="N57" i="1"/>
  <c r="N45" i="1"/>
  <c r="N48" i="1"/>
  <c r="N49" i="1"/>
  <c r="N5" i="1"/>
  <c r="N14" i="1"/>
  <c r="N26" i="1"/>
  <c r="N28" i="1"/>
  <c r="N30" i="1"/>
  <c r="N6" i="1"/>
  <c r="N9" i="1"/>
  <c r="N54" i="1"/>
  <c r="N29" i="1"/>
  <c r="N17" i="1"/>
  <c r="N20" i="1"/>
  <c r="N21" i="1"/>
  <c r="N58" i="1"/>
  <c r="N25" i="1"/>
  <c r="N19" i="1"/>
  <c r="N55" i="1"/>
  <c r="N36" i="1"/>
  <c r="N11" i="1"/>
  <c r="N33" i="1"/>
  <c r="N44" i="1"/>
  <c r="N27" i="1"/>
  <c r="N4" i="1"/>
  <c r="N22" i="1"/>
  <c r="N34" i="1"/>
  <c r="N51" i="1"/>
  <c r="N24" i="1"/>
  <c r="N59" i="1"/>
  <c r="N12" i="1"/>
  <c r="N10" i="1"/>
  <c r="Q20" i="1"/>
  <c r="N31" i="1"/>
  <c r="N38" i="1"/>
  <c r="N13" i="1"/>
  <c r="N50" i="1"/>
  <c r="N16" i="1"/>
  <c r="N42" i="1"/>
  <c r="N53" i="1"/>
  <c r="N60" i="1"/>
  <c r="N8" i="1"/>
  <c r="N52" i="1"/>
  <c r="M63" i="1"/>
  <c r="R26" i="1" s="1"/>
  <c r="S26" i="1" s="1"/>
  <c r="Q41" i="1" s="1"/>
  <c r="N47" i="1"/>
  <c r="N41" i="1"/>
  <c r="N61" i="1"/>
  <c r="N40" i="1"/>
  <c r="N37" i="1"/>
  <c r="N35" i="1"/>
  <c r="Q17" i="1"/>
  <c r="AH6" i="1" s="1"/>
  <c r="R2" i="1" s="1"/>
  <c r="S2" i="1" l="1"/>
  <c r="T2" i="1" s="1"/>
  <c r="V2" i="1"/>
  <c r="U2" i="1"/>
  <c r="R3" i="1"/>
  <c r="V3" i="1" s="1"/>
  <c r="N63" i="1"/>
  <c r="R25" i="1" s="1"/>
  <c r="B16" i="3"/>
  <c r="B17" i="3" s="1"/>
  <c r="E3" i="3" s="1"/>
  <c r="E2" i="3"/>
  <c r="B15" i="3"/>
  <c r="S25" i="1" l="1"/>
  <c r="T25" i="1" s="1"/>
  <c r="U25" i="1" s="1"/>
  <c r="R27" i="1"/>
  <c r="Q39" i="1" s="1"/>
  <c r="S3" i="1"/>
  <c r="T3" i="1" s="1"/>
  <c r="U3" i="1"/>
  <c r="E4" i="3"/>
  <c r="E5" i="3" l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F2" i="3" a="1"/>
  <c r="F2" i="3" l="1"/>
  <c r="F13" i="3"/>
  <c r="F16" i="3"/>
  <c r="F15" i="3"/>
  <c r="F6" i="3"/>
  <c r="F12" i="3"/>
  <c r="F11" i="3"/>
  <c r="F8" i="3"/>
  <c r="F7" i="3"/>
  <c r="F4" i="3"/>
  <c r="F3" i="3"/>
  <c r="F14" i="3"/>
  <c r="F9" i="3"/>
  <c r="F5" i="3"/>
  <c r="F10" i="3"/>
  <c r="F18" i="3" l="1"/>
</calcChain>
</file>

<file path=xl/sharedStrings.xml><?xml version="1.0" encoding="utf-8"?>
<sst xmlns="http://schemas.openxmlformats.org/spreadsheetml/2006/main" count="305" uniqueCount="167">
  <si>
    <t>№</t>
  </si>
  <si>
    <t>ДАТА</t>
  </si>
  <si>
    <t>КУРС ETH (RUB)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</si>
  <si>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</si>
  <si>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</si>
  <si>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</si>
  <si>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</si>
  <si>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</si>
  <si>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</si>
  <si>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</si>
  <si>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</si>
  <si>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</si>
  <si>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</si>
  <si>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</si>
  <si>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</si>
  <si>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</si>
  <si>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Описательная статитстика</t>
  </si>
  <si>
    <t>Вариативность</t>
  </si>
  <si>
    <t>Число групп</t>
  </si>
  <si>
    <t>Дельта</t>
  </si>
  <si>
    <t>Значение групп</t>
  </si>
  <si>
    <t>Частота</t>
  </si>
  <si>
    <t>Наблюдение</t>
  </si>
  <si>
    <t>СУММА:</t>
  </si>
  <si>
    <t>A:</t>
  </si>
  <si>
    <t>B:</t>
  </si>
  <si>
    <t>t^2</t>
  </si>
  <si>
    <t>ФУНКЦИЯ</t>
  </si>
  <si>
    <t>ВЫВОД ОСТАТКА</t>
  </si>
  <si>
    <t>НАБЛЮДЕНИЕ</t>
  </si>
  <si>
    <t>ПЕРЕМЕННАЯ X1</t>
  </si>
  <si>
    <t>ПРЕДСКАЗАННОЕ Y</t>
  </si>
  <si>
    <t>ОСТАТКИ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</si>
  <si>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</si>
  <si>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</si>
  <si>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</si>
  <si>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</si>
  <si>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</si>
  <si>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</si>
  <si>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</si>
  <si>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Y-пересечение</t>
  </si>
  <si>
    <t>Переменная X 1</t>
  </si>
  <si>
    <t>Y-ПЕРЕСЕЧЕНИЕ</t>
  </si>
  <si>
    <t>КОЭФФИЦИЕНТЫ</t>
  </si>
  <si>
    <t>СТАНДАРТНАЯ ОШИБКА</t>
  </si>
  <si>
    <t>t-СТАТИСТИКА</t>
  </si>
  <si>
    <t>P-ЗНАЧЕНИЕ</t>
  </si>
  <si>
    <t>НИЖНЕЕ 95%</t>
  </si>
  <si>
    <t>ВЕРХНЕЕ 95%</t>
  </si>
  <si>
    <t>НИЖНЕЕ 95,0%</t>
  </si>
  <si>
    <t>ВЕРХНЕЕ 95,0%</t>
  </si>
  <si>
    <t>ДИСПЕРСИЯ ОТ ОСТАТКОВ</t>
  </si>
  <si>
    <t>ДИСПЕРСИЯ ОТ НАБЛЮДЕНИЙ</t>
  </si>
  <si>
    <t>СРЕДНЕЕ ЗНАЧЕНИЕ ПРЕДСКАЗАННОЕ Y</t>
  </si>
  <si>
    <t>СРЕДНЕЕ ЗНАЧЕНИЕ ОСТАТКИ</t>
  </si>
  <si>
    <t>СРЕДНЕЕ ЗНАЧЕНИЕ НАБЛЮДЕНИЕ</t>
  </si>
  <si>
    <t>ДИСПЕРСИЯ ОТ ДНЕЙ</t>
  </si>
  <si>
    <t>ДИСПЕРСИОННЫЙ АНАЛИЗ</t>
  </si>
  <si>
    <t>РЕГРЕССИЯ</t>
  </si>
  <si>
    <t>ОСТАТОК</t>
  </si>
  <si>
    <t>ИТОГО</t>
  </si>
  <si>
    <t>df</t>
  </si>
  <si>
    <t>SS</t>
  </si>
  <si>
    <t>MS</t>
  </si>
  <si>
    <t>F</t>
  </si>
  <si>
    <t>ЗНАЧИМОСТЬ F</t>
  </si>
  <si>
    <t>SS2</t>
  </si>
  <si>
    <t>СУММА</t>
  </si>
  <si>
    <t>-</t>
  </si>
  <si>
    <t>ТАБЛИЧНЫЙ F</t>
  </si>
  <si>
    <t>Регрессионная статистика</t>
  </si>
  <si>
    <t>Множественный R</t>
  </si>
  <si>
    <t>R-квадрат</t>
  </si>
  <si>
    <t>Нормированный R-квадрат</t>
  </si>
  <si>
    <t>Наблюдения</t>
  </si>
  <si>
    <t>МНОЖЕСТВЕННЫЙ R</t>
  </si>
  <si>
    <t>R-КВАДРАТ</t>
  </si>
  <si>
    <t>НОРМИРОВАННЫЙ R-УВАДРАТ</t>
  </si>
  <si>
    <t>СТАНДАРТНАЯ ОШБИКА</t>
  </si>
  <si>
    <t>НАБЛЮДЕНИЯ</t>
  </si>
  <si>
    <t>РЕГРЕССИОННАЯ СТАТИТСТИКА</t>
  </si>
  <si>
    <t>НЕ ВЫЧИСЛЯТЬ!</t>
  </si>
  <si>
    <t>ЧТО-ТО ДЛЯ СТАНДАРТНОЙ ОШИБКИ 1</t>
  </si>
  <si>
    <t>1+(t/qt)</t>
  </si>
  <si>
    <t>t-ТАБЛИЧНЫЙ</t>
  </si>
  <si>
    <t>ВЫВОД ИТОГОВ</t>
  </si>
  <si>
    <t>Дисперсионный анализ</t>
  </si>
  <si>
    <t>Регрессия</t>
  </si>
  <si>
    <t>Остаток</t>
  </si>
  <si>
    <t>Итого</t>
  </si>
  <si>
    <t>Значимость F</t>
  </si>
  <si>
    <t>Предсказанное Y</t>
  </si>
  <si>
    <t>Остатки</t>
  </si>
  <si>
    <t>Стандартные остатки</t>
  </si>
  <si>
    <t>ВЫВОД ВЕРОЯТНОСТИ</t>
  </si>
  <si>
    <t>Персентиль</t>
  </si>
  <si>
    <t>Y</t>
  </si>
  <si>
    <t>выражает степень зависимости независимых переменных (номер дня) и зависимой переменной (цена Эфириума)</t>
  </si>
  <si>
    <t>коэффициент детерминации – универсальная мера зависимости одной случайной величины от множества других;</t>
  </si>
  <si>
    <t xml:space="preserve">это среднее расстояние, на которое наблюдаемые значения отклоняются от линии регрессии. Оценка того, как значение статистики склоняется от выборки к выборке; </t>
  </si>
  <si>
    <t>количество дней в расчётах</t>
  </si>
  <si>
    <r>
      <t>DF</t>
    </r>
    <r>
      <rPr>
        <sz val="14"/>
        <color theme="1"/>
        <rFont val="Times New Roman"/>
        <family val="1"/>
        <charset val="204"/>
      </rPr>
      <t xml:space="preserve"> – степень свободы – это количество значений, которые могут свободно меняться (курс Эфириума), а также условие связи (ограничение на систему). Следовательно число наблюдений – 59, минус независимая переменная (курс Эфириума) и минус условие связи, т.е. остаток равен 57</t>
    </r>
  </si>
  <si>
    <r>
      <t xml:space="preserve">SS1 – </t>
    </r>
    <r>
      <rPr>
        <sz val="14"/>
        <color theme="1"/>
        <rFont val="Times New Roman"/>
        <family val="1"/>
        <charset val="204"/>
      </rPr>
      <t xml:space="preserve">сумма квадратов разности предсказанного </t>
    </r>
    <r>
      <rPr>
        <i/>
        <sz val="14"/>
        <color theme="1"/>
        <rFont val="Times New Roman"/>
        <family val="1"/>
        <charset val="204"/>
      </rPr>
      <t>Y</t>
    </r>
    <r>
      <rPr>
        <sz val="14"/>
        <color theme="1"/>
        <rFont val="Times New Roman"/>
        <family val="1"/>
        <charset val="204"/>
      </rPr>
      <t xml:space="preserve"> и его среднего значения;</t>
    </r>
  </si>
  <si>
    <r>
      <t xml:space="preserve">SS2 </t>
    </r>
    <r>
      <rPr>
        <sz val="14"/>
        <color theme="1"/>
        <rFont val="Times New Roman"/>
        <family val="1"/>
        <charset val="204"/>
      </rPr>
      <t xml:space="preserve">– сумма квадратов разности предсказанного </t>
    </r>
    <r>
      <rPr>
        <i/>
        <sz val="14"/>
        <color theme="1"/>
        <rFont val="Times New Roman"/>
        <family val="1"/>
        <charset val="204"/>
      </rPr>
      <t>Y</t>
    </r>
    <r>
      <rPr>
        <sz val="14"/>
        <color theme="1"/>
        <rFont val="Times New Roman"/>
        <family val="1"/>
        <charset val="204"/>
      </rPr>
      <t xml:space="preserve"> и первоначальных данных (курс Эфириума</t>
    </r>
  </si>
  <si>
    <r>
      <t xml:space="preserve">MS1 – </t>
    </r>
    <r>
      <rPr>
        <sz val="14"/>
        <color theme="1"/>
        <rFont val="Times New Roman"/>
        <family val="1"/>
        <charset val="204"/>
      </rPr>
      <t>средний квадрат отклонений – частное от</t>
    </r>
    <r>
      <rPr>
        <i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 xml:space="preserve">суммы квадратов разности предсказанного </t>
    </r>
    <r>
      <rPr>
        <i/>
        <sz val="14"/>
        <color theme="1"/>
        <rFont val="Times New Roman"/>
        <family val="1"/>
        <charset val="204"/>
      </rPr>
      <t>Y</t>
    </r>
    <r>
      <rPr>
        <sz val="14"/>
        <color theme="1"/>
        <rFont val="Times New Roman"/>
        <family val="1"/>
        <charset val="204"/>
      </rPr>
      <t xml:space="preserve"> и его среднего значения делённое на степени свободы</t>
    </r>
  </si>
  <si>
    <r>
      <t xml:space="preserve">MS2 – </t>
    </r>
    <r>
      <rPr>
        <sz val="14"/>
        <color theme="1"/>
        <rFont val="Times New Roman"/>
        <family val="1"/>
        <charset val="204"/>
      </rPr>
      <t xml:space="preserve">средний квадрат отклонений – частное от суммы квадратов разности предсказанного </t>
    </r>
    <r>
      <rPr>
        <i/>
        <sz val="14"/>
        <color theme="1"/>
        <rFont val="Times New Roman"/>
        <family val="1"/>
        <charset val="204"/>
      </rPr>
      <t>Y</t>
    </r>
    <r>
      <rPr>
        <sz val="14"/>
        <color theme="1"/>
        <rFont val="Times New Roman"/>
        <family val="1"/>
        <charset val="204"/>
      </rPr>
      <t xml:space="preserve"> и первоначальных данных (курс Эфириума) делёное на остатки наблюдений (т.е. вычтены степени свободы и условие связи)</t>
    </r>
  </si>
  <si>
    <r>
      <t>F</t>
    </r>
    <r>
      <rPr>
        <sz val="14"/>
        <color theme="1"/>
        <rFont val="Times New Roman"/>
        <family val="1"/>
        <charset val="204"/>
      </rPr>
      <t xml:space="preserve"> – показывает значимость различий между частным от</t>
    </r>
    <r>
      <rPr>
        <i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 xml:space="preserve">суммы квадратов разности предсказанного </t>
    </r>
    <r>
      <rPr>
        <i/>
        <sz val="14"/>
        <color theme="1"/>
        <rFont val="Times New Roman"/>
        <family val="1"/>
        <charset val="204"/>
      </rPr>
      <t>Y</t>
    </r>
    <r>
      <rPr>
        <sz val="14"/>
        <color theme="1"/>
        <rFont val="Times New Roman"/>
        <family val="1"/>
        <charset val="204"/>
      </rPr>
      <t xml:space="preserve"> и его среднего значения делённое на степени свободы и – частным от суммы квадратов разности предсказанного </t>
    </r>
    <r>
      <rPr>
        <i/>
        <sz val="14"/>
        <color theme="1"/>
        <rFont val="Times New Roman"/>
        <family val="1"/>
        <charset val="204"/>
      </rPr>
      <t>Y</t>
    </r>
    <r>
      <rPr>
        <sz val="14"/>
        <color theme="1"/>
        <rFont val="Times New Roman"/>
        <family val="1"/>
        <charset val="204"/>
      </rPr>
      <t xml:space="preserve"> и первоначальных данных (курс Эфириума) делёное на остатки наблюдений (т.е. вычтены степени свободы и условие связи), проще (</t>
    </r>
    <r>
      <rPr>
        <i/>
        <sz val="14"/>
        <color theme="1"/>
        <rFont val="Times New Roman"/>
        <family val="1"/>
        <charset val="204"/>
      </rPr>
      <t>MS</t>
    </r>
    <r>
      <rPr>
        <sz val="14"/>
        <color theme="1"/>
        <rFont val="Times New Roman"/>
        <family val="1"/>
        <charset val="204"/>
      </rPr>
      <t>1/</t>
    </r>
    <r>
      <rPr>
        <i/>
        <sz val="14"/>
        <color theme="1"/>
        <rFont val="Times New Roman"/>
        <family val="1"/>
        <charset val="204"/>
      </rPr>
      <t>MS</t>
    </r>
    <r>
      <rPr>
        <sz val="14"/>
        <color theme="1"/>
        <rFont val="Times New Roman"/>
        <family val="1"/>
        <charset val="204"/>
      </rPr>
      <t>2)</t>
    </r>
  </si>
  <si>
    <r>
      <t xml:space="preserve">F </t>
    </r>
    <r>
      <rPr>
        <sz val="14"/>
        <color theme="1"/>
        <rFont val="Times New Roman"/>
        <family val="1"/>
        <charset val="204"/>
      </rPr>
      <t>значимый</t>
    </r>
    <r>
      <rPr>
        <i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 xml:space="preserve">– тоже самое, что и </t>
    </r>
    <r>
      <rPr>
        <i/>
        <sz val="14"/>
        <color theme="1"/>
        <rFont val="Times New Roman"/>
        <family val="1"/>
        <charset val="204"/>
      </rPr>
      <t>F</t>
    </r>
    <r>
      <rPr>
        <sz val="14"/>
        <color theme="1"/>
        <rFont val="Times New Roman"/>
        <family val="1"/>
        <charset val="204"/>
      </rPr>
      <t xml:space="preserve">-табличный, только мы сравниваем с уровнем значимости равным 0,05. В нашем случае </t>
    </r>
    <r>
      <rPr>
        <i/>
        <sz val="14"/>
        <color theme="1"/>
        <rFont val="Times New Roman"/>
        <family val="1"/>
        <charset val="204"/>
      </rPr>
      <t xml:space="preserve">F </t>
    </r>
    <r>
      <rPr>
        <sz val="14"/>
        <color theme="1"/>
        <rFont val="Times New Roman"/>
        <family val="1"/>
        <charset val="204"/>
      </rPr>
      <t>значимый равен 0,02, следовательно существуют значимые различия средними значениями групп, и эти различия не являются случайными</t>
    </r>
  </si>
  <si>
    <r>
      <t>F</t>
    </r>
    <r>
      <rPr>
        <sz val="14"/>
        <color theme="1"/>
        <rFont val="Times New Roman"/>
        <family val="1"/>
        <charset val="204"/>
      </rPr>
      <t xml:space="preserve"> табличный – критическое значение </t>
    </r>
    <r>
      <rPr>
        <i/>
        <sz val="14"/>
        <color theme="1"/>
        <rFont val="Times New Roman"/>
        <family val="1"/>
        <charset val="204"/>
      </rPr>
      <t>F</t>
    </r>
    <r>
      <rPr>
        <sz val="14"/>
        <color theme="1"/>
        <rFont val="Times New Roman"/>
        <family val="1"/>
        <charset val="204"/>
      </rPr>
      <t xml:space="preserve">, которое используется для принятия или отклонения гипотезы о равенстве средних значений во всех исследуемых группах, т.е. наблюдаемые различия в средних значениях могут быть случайными и не обусловлены действием каких-либо факторов, влияющих на исследуемый признак. В нашем случае </t>
    </r>
    <r>
      <rPr>
        <i/>
        <sz val="14"/>
        <color theme="1"/>
        <rFont val="Times New Roman"/>
        <family val="1"/>
        <charset val="204"/>
      </rPr>
      <t xml:space="preserve">F </t>
    </r>
    <r>
      <rPr>
        <sz val="14"/>
        <color theme="1"/>
        <rFont val="Times New Roman"/>
        <family val="1"/>
        <charset val="204"/>
      </rPr>
      <t xml:space="preserve">&gt; </t>
    </r>
    <r>
      <rPr>
        <i/>
        <sz val="14"/>
        <color theme="1"/>
        <rFont val="Times New Roman"/>
        <family val="1"/>
        <charset val="204"/>
      </rPr>
      <t>F</t>
    </r>
    <r>
      <rPr>
        <sz val="14"/>
        <color theme="1"/>
        <rFont val="Times New Roman"/>
        <family val="1"/>
        <charset val="204"/>
      </rPr>
      <t>-табличный, следовательно существуют значимые различия средними значениями групп, и эти различия не являются случайными. Надёжное уравнение регрессии</t>
    </r>
  </si>
  <si>
    <r>
      <t>A, B</t>
    </r>
    <r>
      <rPr>
        <sz val="14"/>
        <color theme="1"/>
        <rFont val="Times New Roman"/>
        <family val="1"/>
        <charset val="204"/>
      </rPr>
      <t xml:space="preserve"> – мера взаимосвязи между зависимой и независимой переменной. Оценка коэффициентов</t>
    </r>
  </si>
  <si>
    <r>
      <t xml:space="preserve">Y-пересечение – это точка на оси </t>
    </r>
    <r>
      <rPr>
        <i/>
        <sz val="14"/>
        <color theme="1"/>
        <rFont val="Times New Roman"/>
        <family val="1"/>
        <charset val="204"/>
      </rPr>
      <t>Y</t>
    </r>
    <r>
      <rPr>
        <sz val="14"/>
        <color theme="1"/>
        <rFont val="Times New Roman"/>
        <family val="1"/>
        <charset val="204"/>
      </rPr>
      <t xml:space="preserve">, в которой линия регрессии пересекает вертикальную ось. Коэффициент </t>
    </r>
    <r>
      <rPr>
        <i/>
        <sz val="14"/>
        <color theme="1"/>
        <rFont val="Times New Roman"/>
        <family val="1"/>
        <charset val="204"/>
      </rPr>
      <t>A</t>
    </r>
    <r>
      <rPr>
        <sz val="14"/>
        <color theme="1"/>
        <rFont val="Times New Roman"/>
        <family val="1"/>
        <charset val="204"/>
      </rPr>
      <t xml:space="preserve"> является мерой взаимосвязи между </t>
    </r>
    <r>
      <rPr>
        <i/>
        <sz val="14"/>
        <color theme="1"/>
        <rFont val="Times New Roman"/>
        <family val="1"/>
        <charset val="204"/>
      </rPr>
      <t>Y</t>
    </r>
    <r>
      <rPr>
        <sz val="14"/>
        <color theme="1"/>
        <rFont val="Times New Roman"/>
        <family val="1"/>
        <charset val="204"/>
      </rPr>
      <t xml:space="preserve"> и </t>
    </r>
    <r>
      <rPr>
        <i/>
        <sz val="14"/>
        <color theme="1"/>
        <rFont val="Times New Roman"/>
        <family val="1"/>
        <charset val="204"/>
      </rPr>
      <t>X</t>
    </r>
    <r>
      <rPr>
        <sz val="14"/>
        <color theme="1"/>
        <rFont val="Times New Roman"/>
        <family val="1"/>
        <charset val="204"/>
      </rPr>
      <t xml:space="preserve">, а коэффициент B показывает, как изменение </t>
    </r>
    <r>
      <rPr>
        <i/>
        <sz val="14"/>
        <color theme="1"/>
        <rFont val="Times New Roman"/>
        <family val="1"/>
        <charset val="204"/>
      </rPr>
      <t>X</t>
    </r>
    <r>
      <rPr>
        <sz val="14"/>
        <color theme="1"/>
        <rFont val="Times New Roman"/>
        <family val="1"/>
        <charset val="204"/>
      </rPr>
      <t xml:space="preserve"> на одну единицу влияет на </t>
    </r>
    <r>
      <rPr>
        <i/>
        <sz val="14"/>
        <color theme="1"/>
        <rFont val="Times New Roman"/>
        <family val="1"/>
        <charset val="204"/>
      </rPr>
      <t>Y</t>
    </r>
  </si>
  <si>
    <r>
      <t xml:space="preserve">Переменная </t>
    </r>
    <r>
      <rPr>
        <i/>
        <sz val="14"/>
        <color rgb="FF000000"/>
        <rFont val="Times New Roman"/>
        <family val="1"/>
        <charset val="204"/>
      </rPr>
      <t xml:space="preserve">X1 – </t>
    </r>
    <r>
      <rPr>
        <sz val="14"/>
        <color rgb="FF000000"/>
        <rFont val="Times New Roman"/>
        <family val="1"/>
        <charset val="204"/>
      </rPr>
      <t xml:space="preserve">это независимая переменная, которая влияет на зависимую переменную </t>
    </r>
    <r>
      <rPr>
        <i/>
        <sz val="14"/>
        <color rgb="FF000000"/>
        <rFont val="Times New Roman"/>
        <family val="1"/>
        <charset val="204"/>
      </rPr>
      <t>Y</t>
    </r>
    <r>
      <rPr>
        <sz val="14"/>
        <color rgb="FF000000"/>
        <rFont val="Times New Roman"/>
        <family val="1"/>
        <charset val="204"/>
      </rPr>
      <t xml:space="preserve">. Коэффициенты определяют линию регрессии, которая описывает взаимосвязь между </t>
    </r>
    <r>
      <rPr>
        <i/>
        <sz val="14"/>
        <color rgb="FF000000"/>
        <rFont val="Times New Roman"/>
        <family val="1"/>
        <charset val="204"/>
      </rPr>
      <t>X</t>
    </r>
    <r>
      <rPr>
        <sz val="14"/>
        <color rgb="FF000000"/>
        <rFont val="Times New Roman"/>
        <family val="1"/>
        <charset val="204"/>
      </rPr>
      <t xml:space="preserve"> и </t>
    </r>
    <r>
      <rPr>
        <i/>
        <sz val="14"/>
        <color rgb="FF000000"/>
        <rFont val="Times New Roman"/>
        <family val="1"/>
        <charset val="204"/>
      </rPr>
      <t>Y</t>
    </r>
  </si>
  <si>
    <r>
      <t xml:space="preserve">Коэффициенты – значения </t>
    </r>
    <r>
      <rPr>
        <i/>
        <sz val="14"/>
        <color rgb="FF000000"/>
        <rFont val="Times New Roman"/>
        <family val="1"/>
        <charset val="204"/>
      </rPr>
      <t>Y</t>
    </r>
    <r>
      <rPr>
        <sz val="14"/>
        <color rgb="FF000000"/>
        <rFont val="Times New Roman"/>
        <family val="1"/>
        <charset val="204"/>
      </rPr>
      <t xml:space="preserve">-пересечения и переменной </t>
    </r>
    <r>
      <rPr>
        <i/>
        <sz val="14"/>
        <color rgb="FF000000"/>
        <rFont val="Times New Roman"/>
        <family val="1"/>
        <charset val="204"/>
      </rPr>
      <t>X1</t>
    </r>
  </si>
  <si>
    <t>Стандартная ошибка – показатель точности оценки параметров модели. Чем показатель меньше, тем она точнее</t>
  </si>
  <si>
    <r>
      <t>t-</t>
    </r>
    <r>
      <rPr>
        <sz val="14"/>
        <color rgb="FF000000"/>
        <rFont val="Times New Roman"/>
        <family val="1"/>
        <charset val="204"/>
      </rPr>
      <t>статистика – это отношение отклонения расчетного значения параметра от его гипотетического значения к его стандартной ошибке. Это отношение склонения оценочного значения параметра от его гипотетического значения</t>
    </r>
  </si>
  <si>
    <r>
      <t>P-</t>
    </r>
    <r>
      <rPr>
        <sz val="14"/>
        <color rgb="FF000000"/>
        <rFont val="Times New Roman"/>
        <family val="1"/>
        <charset val="204"/>
      </rPr>
      <t xml:space="preserve">Значение – статистическая значимость параметров уравнения регрессии, т.е. насколько влияет зависимая переменная </t>
    </r>
    <r>
      <rPr>
        <i/>
        <sz val="14"/>
        <color rgb="FF000000"/>
        <rFont val="Times New Roman"/>
        <family val="1"/>
        <charset val="204"/>
      </rPr>
      <t>X1</t>
    </r>
    <r>
      <rPr>
        <sz val="14"/>
        <color rgb="FF000000"/>
        <rFont val="Times New Roman"/>
        <family val="1"/>
        <charset val="204"/>
      </rPr>
      <t xml:space="preserve"> на независимую </t>
    </r>
    <r>
      <rPr>
        <i/>
        <sz val="14"/>
        <color rgb="FF000000"/>
        <rFont val="Times New Roman"/>
        <family val="1"/>
        <charset val="204"/>
      </rPr>
      <t>Y</t>
    </r>
    <r>
      <rPr>
        <sz val="14"/>
        <color rgb="FF000000"/>
        <rFont val="Times New Roman"/>
        <family val="1"/>
        <charset val="204"/>
      </rPr>
      <t xml:space="preserve">. В нашем случае значения меньше 0,05, следовательно </t>
    </r>
    <r>
      <rPr>
        <i/>
        <sz val="14"/>
        <color rgb="FF000000"/>
        <rFont val="Times New Roman"/>
        <family val="1"/>
        <charset val="204"/>
      </rPr>
      <t>X1</t>
    </r>
    <r>
      <rPr>
        <sz val="14"/>
        <color rgb="FF000000"/>
        <rFont val="Times New Roman"/>
        <family val="1"/>
        <charset val="204"/>
      </rPr>
      <t xml:space="preserve"> не влияет на </t>
    </r>
    <r>
      <rPr>
        <i/>
        <sz val="14"/>
        <color rgb="FF000000"/>
        <rFont val="Times New Roman"/>
        <family val="1"/>
        <charset val="204"/>
      </rPr>
      <t>Y</t>
    </r>
  </si>
  <si>
    <r>
      <t>Нижние</t>
    </r>
    <r>
      <rPr>
        <i/>
        <sz val="14"/>
        <color rgb="FF000000"/>
        <rFont val="Times New Roman"/>
        <family val="1"/>
        <charset val="204"/>
      </rPr>
      <t xml:space="preserve"> 95%</t>
    </r>
    <r>
      <rPr>
        <sz val="14"/>
        <color rgb="FF000000"/>
        <rFont val="Times New Roman"/>
        <family val="1"/>
        <charset val="204"/>
      </rPr>
      <t xml:space="preserve"> – доверительный интервал для параметра, т.е. с надежностью 0.95 эти коэффициенты </t>
    </r>
    <r>
      <rPr>
        <i/>
        <sz val="14"/>
        <color rgb="FF000000"/>
        <rFont val="Times New Roman"/>
        <family val="1"/>
        <charset val="204"/>
      </rPr>
      <t>Y</t>
    </r>
    <r>
      <rPr>
        <sz val="14"/>
        <color rgb="FF000000"/>
        <rFont val="Times New Roman"/>
        <family val="1"/>
        <charset val="204"/>
      </rPr>
      <t xml:space="preserve">-пересечения и переменной </t>
    </r>
    <r>
      <rPr>
        <i/>
        <sz val="14"/>
        <color rgb="FF000000"/>
        <rFont val="Times New Roman"/>
        <family val="1"/>
        <charset val="204"/>
      </rPr>
      <t>X1</t>
    </r>
    <r>
      <rPr>
        <sz val="14"/>
        <color rgb="FF000000"/>
        <rFont val="Times New Roman"/>
        <family val="1"/>
        <charset val="204"/>
      </rPr>
      <t xml:space="preserve"> лежат в данном интервале</t>
    </r>
  </si>
  <si>
    <r>
      <t>Верхние</t>
    </r>
    <r>
      <rPr>
        <i/>
        <sz val="14"/>
        <color rgb="FF000000"/>
        <rFont val="Times New Roman"/>
        <family val="1"/>
        <charset val="204"/>
      </rPr>
      <t xml:space="preserve"> 95% </t>
    </r>
    <r>
      <rPr>
        <sz val="14"/>
        <color rgb="FF000000"/>
        <rFont val="Times New Roman"/>
        <family val="1"/>
        <charset val="204"/>
      </rPr>
      <t xml:space="preserve">– доверительный интервал для параметра, т.е. с надежностью 0.95 эти коэффициенты </t>
    </r>
    <r>
      <rPr>
        <i/>
        <sz val="14"/>
        <color rgb="FF000000"/>
        <rFont val="Times New Roman"/>
        <family val="1"/>
        <charset val="204"/>
      </rPr>
      <t>Y</t>
    </r>
    <r>
      <rPr>
        <sz val="14"/>
        <color rgb="FF000000"/>
        <rFont val="Times New Roman"/>
        <family val="1"/>
        <charset val="204"/>
      </rPr>
      <t xml:space="preserve">-пересечения и переменной </t>
    </r>
    <r>
      <rPr>
        <i/>
        <sz val="14"/>
        <color rgb="FF000000"/>
        <rFont val="Times New Roman"/>
        <family val="1"/>
        <charset val="204"/>
      </rPr>
      <t>X1</t>
    </r>
    <r>
      <rPr>
        <sz val="14"/>
        <color rgb="FF000000"/>
        <rFont val="Times New Roman"/>
        <family val="1"/>
        <charset val="204"/>
      </rPr>
      <t xml:space="preserve"> лежат в данном интервале</t>
    </r>
  </si>
  <si>
    <r>
      <t>Предсказанное</t>
    </r>
    <r>
      <rPr>
        <i/>
        <sz val="14"/>
        <color rgb="FF000000"/>
        <rFont val="Times New Roman"/>
        <family val="1"/>
        <charset val="204"/>
      </rPr>
      <t xml:space="preserve"> Y</t>
    </r>
    <r>
      <rPr>
        <sz val="14"/>
        <color rgb="FF000000"/>
        <rFont val="Times New Roman"/>
        <family val="1"/>
        <charset val="204"/>
      </rPr>
      <t xml:space="preserve"> – величина, которая получилась в результате предсказания</t>
    </r>
  </si>
  <si>
    <t>Остатки – это разница между реальными данными и предсказанными</t>
  </si>
  <si>
    <t>СУММА №1</t>
  </si>
  <si>
    <t>СУММА №2</t>
  </si>
  <si>
    <t>d:</t>
  </si>
  <si>
    <t>dl:</t>
  </si>
  <si>
    <t>du:</t>
  </si>
  <si>
    <t>&gt;</t>
  </si>
  <si>
    <t>&lt;</t>
  </si>
  <si>
    <t xml:space="preserve"> - автокорреляция первого порядка есть</t>
  </si>
  <si>
    <t>ОСТАТКИ №1</t>
  </si>
  <si>
    <t>ОСТАТКИ №2</t>
  </si>
  <si>
    <t xml:space="preserve"> - уравнение автокорреляции первого порядка адекватно опытным данным</t>
  </si>
  <si>
    <t xml:space="preserve"> - коэффициенты значимо отличны от нуля</t>
  </si>
  <si>
    <t>ОСТАТКИ №3</t>
  </si>
  <si>
    <t>ОСТАТКИ №4</t>
  </si>
  <si>
    <t>ОСТАТКИ №5</t>
  </si>
  <si>
    <t>ОСТАТКИ №6</t>
  </si>
  <si>
    <t>ОСТАТКИ №7</t>
  </si>
  <si>
    <t>ОСТАТКИ №8</t>
  </si>
  <si>
    <t>ОСТАТКИ №9</t>
  </si>
  <si>
    <t>ОСТАТКИ №10</t>
  </si>
  <si>
    <t>ОСТАТКИ №11</t>
  </si>
  <si>
    <t>ОСТАТКИ №12</t>
  </si>
  <si>
    <t>Столбец 1</t>
  </si>
  <si>
    <t>Столбец 2</t>
  </si>
  <si>
    <t>Столбец 3</t>
  </si>
  <si>
    <t>Столбец 4</t>
  </si>
  <si>
    <t>Столбец 5</t>
  </si>
  <si>
    <t>Столбец 6</t>
  </si>
  <si>
    <t>Столбец 7</t>
  </si>
  <si>
    <t>Столбец 8</t>
  </si>
  <si>
    <t>Столбец 9</t>
  </si>
  <si>
    <t>Столбец 10</t>
  </si>
  <si>
    <t>Столбец 11</t>
  </si>
  <si>
    <t>Столбец 12</t>
  </si>
  <si>
    <t>Переменная X 2</t>
  </si>
  <si>
    <t>Переменная X 3</t>
  </si>
  <si>
    <t>Переменная X 4</t>
  </si>
  <si>
    <t>Переменная X 5</t>
  </si>
  <si>
    <t>Переменная X 6</t>
  </si>
  <si>
    <t>Переменная X 7</t>
  </si>
  <si>
    <t>Переменная X 8</t>
  </si>
  <si>
    <t>Переменная X 9</t>
  </si>
  <si>
    <t>Переменная X 10</t>
  </si>
  <si>
    <t>Переменная X 11</t>
  </si>
  <si>
    <t>Т.к F значимая &gt; 0,05, следовательно автокорреляции высшего порядка нет</t>
  </si>
  <si>
    <t xml:space="preserve"> </t>
  </si>
  <si>
    <t>Ошибка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</si>
</sst>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₽&quot;"/>
    <numFmt numFmtId="165" formatCode="0.000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i/>
      <sz val="14"/>
      <color rgb="FF000000"/>
      <name val="Times New Roman"/>
      <family val="1"/>
      <charset val="204"/>
    </font>
    <font>
      <sz val="8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1" xfId="0" applyNumberFormat="1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2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4" xfId="0" applyFont="1" applyBorder="1" applyAlignment="1"/>
    <xf numFmtId="0" fontId="1" fillId="0" borderId="1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right" wrapText="1"/>
    </xf>
    <xf numFmtId="14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1" fillId="2" borderId="0" xfId="0" applyFont="1" applyFill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15" xfId="0" applyFill="1" applyBorder="1" applyAlignment="1"/>
    <xf numFmtId="0" fontId="4" fillId="0" borderId="16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Continuous"/>
    </xf>
    <xf numFmtId="0" fontId="2" fillId="0" borderId="1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Fill="1" applyBorder="1" applyAlignment="1">
      <alignment horizontal="centerContinuous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0" fillId="0" borderId="19" xfId="0" applyFill="1" applyBorder="1" applyAlignment="1"/>
    <xf numFmtId="0" fontId="2" fillId="3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261248906386701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-0.21016841644794401"/>
                  <c:y val="-0.397060731991834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Данные!$F$2:$F$16</c:f>
              <c:numCache>
                <c:formatCode>General</c:formatCode>
                <c:ptCount val="15"/>
                <c:pt idx="0">
                  <c:v>2</c:v>
                </c:pt>
                <c:pt idx="1">
                  <c:v>6</c:v>
                </c:pt>
                <c:pt idx="2">
                  <c:v>7</c:v>
                </c:pt>
                <c:pt idx="3">
                  <c:v>13</c:v>
                </c:pt>
                <c:pt idx="4">
                  <c:v>9</c:v>
                </c:pt>
                <c:pt idx="5">
                  <c:v>6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3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BA-423E-BECF-105977242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0177199"/>
        <c:axId val="320170543"/>
      </c:barChart>
      <c:catAx>
        <c:axId val="3201771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0170543"/>
        <c:crosses val="autoZero"/>
        <c:auto val="1"/>
        <c:lblAlgn val="ctr"/>
        <c:lblOffset val="100"/>
        <c:noMultiLvlLbl val="0"/>
      </c:catAx>
      <c:valAx>
        <c:axId val="32017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0177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100" normalizeH="0" baseline="0">
              <a:solidFill>
                <a:schemeClr val="lt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ЛР2!$C$1</c:f>
              <c:strCache>
                <c:ptCount val="1"/>
                <c:pt idx="0">
                  <c:v>КУРС ETH (RUB)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12700" cap="rnd">
                <a:solidFill>
                  <a:schemeClr val="accent2">
                    <a:lumMod val="75000"/>
                  </a:schemeClr>
                </a:solidFill>
                <a:round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1.4911979460511362E-3"/>
                  <c:y val="-0.191538439770500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ЛР2!$B$2:$B$62</c:f>
              <c:numCache>
                <c:formatCode>m/d/yyyy</c:formatCode>
                <c:ptCount val="61"/>
                <c:pt idx="0">
                  <c:v>45273</c:v>
                </c:pt>
                <c:pt idx="1">
                  <c:v>45274</c:v>
                </c:pt>
                <c:pt idx="2">
                  <c:v>45275</c:v>
                </c:pt>
                <c:pt idx="3">
                  <c:v>45276</c:v>
                </c:pt>
                <c:pt idx="4">
                  <c:v>45277</c:v>
                </c:pt>
                <c:pt idx="5">
                  <c:v>45278</c:v>
                </c:pt>
                <c:pt idx="6">
                  <c:v>45279</c:v>
                </c:pt>
                <c:pt idx="7">
                  <c:v>45280</c:v>
                </c:pt>
                <c:pt idx="8">
                  <c:v>45281</c:v>
                </c:pt>
                <c:pt idx="9">
                  <c:v>45282</c:v>
                </c:pt>
                <c:pt idx="10">
                  <c:v>45283</c:v>
                </c:pt>
                <c:pt idx="11">
                  <c:v>45284</c:v>
                </c:pt>
                <c:pt idx="12">
                  <c:v>45285</c:v>
                </c:pt>
                <c:pt idx="13">
                  <c:v>45286</c:v>
                </c:pt>
                <c:pt idx="14">
                  <c:v>45287</c:v>
                </c:pt>
                <c:pt idx="15">
                  <c:v>45288</c:v>
                </c:pt>
                <c:pt idx="16">
                  <c:v>45289</c:v>
                </c:pt>
                <c:pt idx="17">
                  <c:v>45290</c:v>
                </c:pt>
                <c:pt idx="18">
                  <c:v>45291</c:v>
                </c:pt>
                <c:pt idx="19">
                  <c:v>45292</c:v>
                </c:pt>
                <c:pt idx="20">
                  <c:v>45293</c:v>
                </c:pt>
                <c:pt idx="21">
                  <c:v>45294</c:v>
                </c:pt>
                <c:pt idx="22">
                  <c:v>45295</c:v>
                </c:pt>
                <c:pt idx="23">
                  <c:v>45296</c:v>
                </c:pt>
                <c:pt idx="24">
                  <c:v>45297</c:v>
                </c:pt>
                <c:pt idx="25">
                  <c:v>45298</c:v>
                </c:pt>
                <c:pt idx="26">
                  <c:v>45299</c:v>
                </c:pt>
                <c:pt idx="27">
                  <c:v>45300</c:v>
                </c:pt>
                <c:pt idx="28">
                  <c:v>45301</c:v>
                </c:pt>
                <c:pt idx="29">
                  <c:v>45302</c:v>
                </c:pt>
                <c:pt idx="30">
                  <c:v>45303</c:v>
                </c:pt>
                <c:pt idx="31">
                  <c:v>45304</c:v>
                </c:pt>
                <c:pt idx="32">
                  <c:v>45305</c:v>
                </c:pt>
                <c:pt idx="33">
                  <c:v>45306</c:v>
                </c:pt>
                <c:pt idx="34">
                  <c:v>45307</c:v>
                </c:pt>
                <c:pt idx="35">
                  <c:v>45308</c:v>
                </c:pt>
                <c:pt idx="36">
                  <c:v>45309</c:v>
                </c:pt>
                <c:pt idx="37">
                  <c:v>45310</c:v>
                </c:pt>
                <c:pt idx="38">
                  <c:v>45311</c:v>
                </c:pt>
                <c:pt idx="39">
                  <c:v>45312</c:v>
                </c:pt>
                <c:pt idx="40">
                  <c:v>45313</c:v>
                </c:pt>
                <c:pt idx="41">
                  <c:v>45314</c:v>
                </c:pt>
                <c:pt idx="42">
                  <c:v>45315</c:v>
                </c:pt>
                <c:pt idx="43">
                  <c:v>45316</c:v>
                </c:pt>
                <c:pt idx="44">
                  <c:v>45317</c:v>
                </c:pt>
                <c:pt idx="45">
                  <c:v>45318</c:v>
                </c:pt>
                <c:pt idx="46">
                  <c:v>45319</c:v>
                </c:pt>
                <c:pt idx="47">
                  <c:v>45320</c:v>
                </c:pt>
                <c:pt idx="48">
                  <c:v>45321</c:v>
                </c:pt>
                <c:pt idx="49">
                  <c:v>45322</c:v>
                </c:pt>
                <c:pt idx="50">
                  <c:v>45323</c:v>
                </c:pt>
                <c:pt idx="51">
                  <c:v>45324</c:v>
                </c:pt>
                <c:pt idx="52">
                  <c:v>45325</c:v>
                </c:pt>
                <c:pt idx="53">
                  <c:v>45326</c:v>
                </c:pt>
                <c:pt idx="54">
                  <c:v>45327</c:v>
                </c:pt>
                <c:pt idx="55">
                  <c:v>45328</c:v>
                </c:pt>
                <c:pt idx="56">
                  <c:v>45329</c:v>
                </c:pt>
                <c:pt idx="57">
                  <c:v>45330</c:v>
                </c:pt>
                <c:pt idx="58">
                  <c:v>45331</c:v>
                </c:pt>
              </c:numCache>
            </c:numRef>
          </c:cat>
          <c:val>
            <c:numRef>
              <c:f>ЛР2!$C$2:$C$62</c:f>
              <c:numCache>
                <c:formatCode>General</c:formatCode>
                <c:ptCount val="61"/>
                <c:pt idx="0">
                  <c:v>204899.11</c:v>
                </c:pt>
                <c:pt idx="1">
                  <c:v>210250.02</c:v>
                </c:pt>
                <c:pt idx="2">
                  <c:v>201959.08</c:v>
                </c:pt>
                <c:pt idx="3">
                  <c:v>201533.56</c:v>
                </c:pt>
                <c:pt idx="4">
                  <c:v>202389.36</c:v>
                </c:pt>
                <c:pt idx="5">
                  <c:v>201709.3</c:v>
                </c:pt>
                <c:pt idx="6">
                  <c:v>197964.59</c:v>
                </c:pt>
                <c:pt idx="7">
                  <c:v>198201.48</c:v>
                </c:pt>
                <c:pt idx="8">
                  <c:v>204107.34</c:v>
                </c:pt>
                <c:pt idx="9">
                  <c:v>209960.09</c:v>
                </c:pt>
                <c:pt idx="10">
                  <c:v>210042.06</c:v>
                </c:pt>
                <c:pt idx="11">
                  <c:v>207951.75</c:v>
                </c:pt>
                <c:pt idx="12">
                  <c:v>208123.44</c:v>
                </c:pt>
                <c:pt idx="13">
                  <c:v>204782.53</c:v>
                </c:pt>
                <c:pt idx="14">
                  <c:v>214062.48</c:v>
                </c:pt>
                <c:pt idx="15">
                  <c:v>213941.7</c:v>
                </c:pt>
                <c:pt idx="16">
                  <c:v>210369.48</c:v>
                </c:pt>
                <c:pt idx="17">
                  <c:v>208480.27</c:v>
                </c:pt>
                <c:pt idx="18">
                  <c:v>207367.69</c:v>
                </c:pt>
                <c:pt idx="19">
                  <c:v>209156.25</c:v>
                </c:pt>
                <c:pt idx="20">
                  <c:v>214298.86</c:v>
                </c:pt>
                <c:pt idx="21">
                  <c:v>205518.78</c:v>
                </c:pt>
                <c:pt idx="22">
                  <c:v>210132.83</c:v>
                </c:pt>
                <c:pt idx="23">
                  <c:v>209287.52</c:v>
                </c:pt>
                <c:pt idx="24">
                  <c:v>206621.06</c:v>
                </c:pt>
                <c:pt idx="25">
                  <c:v>206125.66</c:v>
                </c:pt>
                <c:pt idx="26">
                  <c:v>210939.7</c:v>
                </c:pt>
                <c:pt idx="27">
                  <c:v>212371.89</c:v>
                </c:pt>
                <c:pt idx="28">
                  <c:v>231375.73</c:v>
                </c:pt>
                <c:pt idx="29">
                  <c:v>237570.31</c:v>
                </c:pt>
                <c:pt idx="30">
                  <c:v>232615.34</c:v>
                </c:pt>
                <c:pt idx="31">
                  <c:v>233378.66</c:v>
                </c:pt>
                <c:pt idx="32">
                  <c:v>224936.09</c:v>
                </c:pt>
                <c:pt idx="33">
                  <c:v>228099.89</c:v>
                </c:pt>
                <c:pt idx="34">
                  <c:v>232996.83</c:v>
                </c:pt>
                <c:pt idx="35">
                  <c:v>228324.67</c:v>
                </c:pt>
                <c:pt idx="36">
                  <c:v>226501.38</c:v>
                </c:pt>
                <c:pt idx="37">
                  <c:v>226607.27</c:v>
                </c:pt>
                <c:pt idx="38">
                  <c:v>224031.95</c:v>
                </c:pt>
                <c:pt idx="39">
                  <c:v>224694.75</c:v>
                </c:pt>
                <c:pt idx="40">
                  <c:v>213108.53</c:v>
                </c:pt>
                <c:pt idx="41">
                  <c:v>202005.8</c:v>
                </c:pt>
                <c:pt idx="42">
                  <c:v>203674.7</c:v>
                </c:pt>
                <c:pt idx="43">
                  <c:v>203397.95</c:v>
                </c:pt>
                <c:pt idx="44">
                  <c:v>205906.55</c:v>
                </c:pt>
                <c:pt idx="45">
                  <c:v>208448.09</c:v>
                </c:pt>
                <c:pt idx="46">
                  <c:v>207231.98</c:v>
                </c:pt>
                <c:pt idx="47">
                  <c:v>207286.78</c:v>
                </c:pt>
                <c:pt idx="48">
                  <c:v>213527</c:v>
                </c:pt>
                <c:pt idx="49">
                  <c:v>206637.78</c:v>
                </c:pt>
                <c:pt idx="50">
                  <c:v>206516.94</c:v>
                </c:pt>
                <c:pt idx="51">
                  <c:v>208506.41</c:v>
                </c:pt>
                <c:pt idx="52">
                  <c:v>208570.27</c:v>
                </c:pt>
                <c:pt idx="53">
                  <c:v>208446.36</c:v>
                </c:pt>
                <c:pt idx="54">
                  <c:v>209582.83</c:v>
                </c:pt>
                <c:pt idx="55">
                  <c:v>215069.56</c:v>
                </c:pt>
                <c:pt idx="56">
                  <c:v>218000.03</c:v>
                </c:pt>
                <c:pt idx="57">
                  <c:v>217961.67</c:v>
                </c:pt>
                <c:pt idx="58">
                  <c:v>220955.63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1C-4196-B393-B1F90E533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9831712"/>
        <c:axId val="1019824640"/>
      </c:barChart>
      <c:dateAx>
        <c:axId val="1019831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Дни</a:t>
                </a: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c 09.02.2024</a:t>
                </a:r>
                <a:r>
                  <a:rPr lang="en-US" sz="12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- 13.12.2023</a:t>
                </a:r>
                <a:r>
                  <a:rPr lang="ru-RU" sz="12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</a:p>
            </c:rich>
          </c:tx>
          <c:layout>
            <c:manualLayout>
              <c:xMode val="edge"/>
              <c:yMode val="edge"/>
              <c:x val="0.3386078302712161"/>
              <c:y val="0.875925925925925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9824640"/>
        <c:crosses val="autoZero"/>
        <c:auto val="1"/>
        <c:lblOffset val="100"/>
        <c:baseTimeUnit val="days"/>
      </c:dateAx>
      <c:valAx>
        <c:axId val="1019824640"/>
        <c:scaling>
          <c:orientation val="minMax"/>
          <c:min val="19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Курс</a:t>
                </a:r>
                <a:r>
                  <a:rPr lang="ru-RU" sz="12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Эфириума в руб.</a:t>
                </a:r>
              </a:p>
            </c:rich>
          </c:tx>
          <c:layout>
            <c:manualLayout>
              <c:xMode val="edge"/>
              <c:yMode val="edge"/>
              <c:x val="1.1111111111111112E-2"/>
              <c:y val="0.171759259259259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9831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ЛР2!$A$2:$A$60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ЛР2!$C$90:$C$148</c:f>
              <c:numCache>
                <c:formatCode>General</c:formatCode>
                <c:ptCount val="59"/>
                <c:pt idx="0">
                  <c:v>-2730.6372583578632</c:v>
                </c:pt>
                <c:pt idx="1">
                  <c:v>2454.262078569649</c:v>
                </c:pt>
                <c:pt idx="2">
                  <c:v>-6002.6885845028155</c:v>
                </c:pt>
                <c:pt idx="3">
                  <c:v>-6594.2192475752672</c:v>
                </c:pt>
                <c:pt idx="4">
                  <c:v>-5904.4299106477702</c:v>
                </c:pt>
                <c:pt idx="5">
                  <c:v>-6750.50057372023</c:v>
                </c:pt>
                <c:pt idx="6">
                  <c:v>-10661.221236792684</c:v>
                </c:pt>
                <c:pt idx="7">
                  <c:v>-10590.341899865161</c:v>
                </c:pt>
                <c:pt idx="8">
                  <c:v>-4850.4925629376376</c:v>
                </c:pt>
                <c:pt idx="9">
                  <c:v>836.24677398990025</c:v>
                </c:pt>
                <c:pt idx="10">
                  <c:v>752.20611091741011</c:v>
                </c:pt>
                <c:pt idx="11">
                  <c:v>-1504.1145521550498</c:v>
                </c:pt>
                <c:pt idx="12">
                  <c:v>-1498.4352152275096</c:v>
                </c:pt>
                <c:pt idx="13">
                  <c:v>-5005.3558783000044</c:v>
                </c:pt>
                <c:pt idx="14">
                  <c:v>4108.583458627545</c:v>
                </c:pt>
                <c:pt idx="15">
                  <c:v>3821.792795555084</c:v>
                </c:pt>
                <c:pt idx="16">
                  <c:v>83.562132482620655</c:v>
                </c:pt>
                <c:pt idx="17">
                  <c:v>-1971.6585305898916</c:v>
                </c:pt>
                <c:pt idx="18">
                  <c:v>-3250.249193662341</c:v>
                </c:pt>
                <c:pt idx="19">
                  <c:v>-1627.6998567348055</c:v>
                </c:pt>
                <c:pt idx="20">
                  <c:v>3348.8994801926892</c:v>
                </c:pt>
                <c:pt idx="21">
                  <c:v>-5597.1911828797602</c:v>
                </c:pt>
                <c:pt idx="22">
                  <c:v>-1149.151845952234</c:v>
                </c:pt>
                <c:pt idx="23">
                  <c:v>-2160.472509024723</c:v>
                </c:pt>
                <c:pt idx="24">
                  <c:v>-4992.943172097177</c:v>
                </c:pt>
                <c:pt idx="25">
                  <c:v>-5654.3538351696334</c:v>
                </c:pt>
                <c:pt idx="26">
                  <c:v>-1006.3244982421165</c:v>
                </c:pt>
                <c:pt idx="27">
                  <c:v>259.8548386854236</c:v>
                </c:pt>
                <c:pt idx="28">
                  <c:v>19097.684175612958</c:v>
                </c:pt>
                <c:pt idx="29">
                  <c:v>25126.253512540454</c:v>
                </c:pt>
                <c:pt idx="30">
                  <c:v>20005.27284946799</c:v>
                </c:pt>
                <c:pt idx="31">
                  <c:v>20602.582186395535</c:v>
                </c:pt>
                <c:pt idx="32">
                  <c:v>11994.001523323037</c:v>
                </c:pt>
                <c:pt idx="33">
                  <c:v>14825.78019717813</c:v>
                </c:pt>
                <c:pt idx="34">
                  <c:v>19556.709534105612</c:v>
                </c:pt>
                <c:pt idx="35">
                  <c:v>14718.538871033175</c:v>
                </c:pt>
                <c:pt idx="36">
                  <c:v>12729.238207960705</c:v>
                </c:pt>
                <c:pt idx="37">
                  <c:v>12669.117544888199</c:v>
                </c:pt>
                <c:pt idx="38">
                  <c:v>9927.7868818157585</c:v>
                </c:pt>
                <c:pt idx="39">
                  <c:v>10424.576218743285</c:v>
                </c:pt>
                <c:pt idx="40">
                  <c:v>-1327.6544443291787</c:v>
                </c:pt>
                <c:pt idx="41">
                  <c:v>-12596.39510740168</c:v>
                </c:pt>
                <c:pt idx="42">
                  <c:v>-11093.505770474119</c:v>
                </c:pt>
                <c:pt idx="43">
                  <c:v>-11536.266433546582</c:v>
                </c:pt>
                <c:pt idx="44">
                  <c:v>-9193.6770966190961</c:v>
                </c:pt>
                <c:pt idx="45">
                  <c:v>-6818.1477596915502</c:v>
                </c:pt>
                <c:pt idx="46">
                  <c:v>-8200.2684227639984</c:v>
                </c:pt>
                <c:pt idx="47">
                  <c:v>-8311.4790858365013</c:v>
                </c:pt>
                <c:pt idx="48">
                  <c:v>-2237.2697489089624</c:v>
                </c:pt>
                <c:pt idx="49">
                  <c:v>-9292.5004119814257</c:v>
                </c:pt>
                <c:pt idx="50">
                  <c:v>-9579.3510750539135</c:v>
                </c:pt>
                <c:pt idx="51">
                  <c:v>-7755.8917381263745</c:v>
                </c:pt>
                <c:pt idx="52">
                  <c:v>-7858.0424011988507</c:v>
                </c:pt>
                <c:pt idx="53">
                  <c:v>-8147.9630642713455</c:v>
                </c:pt>
                <c:pt idx="54">
                  <c:v>-7177.5037273438065</c:v>
                </c:pt>
                <c:pt idx="55">
                  <c:v>-1856.7843904162582</c:v>
                </c:pt>
                <c:pt idx="56">
                  <c:v>907.67494651125162</c:v>
                </c:pt>
                <c:pt idx="57">
                  <c:v>703.3042834388034</c:v>
                </c:pt>
                <c:pt idx="58">
                  <c:v>3531.2536203663331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B1-44DB-894B-BC1163CB0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169967"/>
        <c:axId val="284172879"/>
      </c:scatterChart>
      <c:valAx>
        <c:axId val="2841699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4172879"/>
        <c:crosses val="autoZero"/>
        <c:crossBetween val="midCat"/>
      </c:valAx>
      <c:valAx>
        <c:axId val="2841728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416996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invertIfNegative val="0"/>
          <c:cat>
            <c:numRef>
              <c:f>ЛР2!$A$2:$A$60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cat>
          <c:val>
            <c:numRef>
              <c:f>ЛР2!$C$2:$C$60</c:f>
              <c:numCache>
                <c:formatCode>General</c:formatCode>
                <c:ptCount val="59"/>
                <c:pt idx="0">
                  <c:v>204899.11</c:v>
                </c:pt>
                <c:pt idx="1">
                  <c:v>210250.02</c:v>
                </c:pt>
                <c:pt idx="2">
                  <c:v>201959.08</c:v>
                </c:pt>
                <c:pt idx="3">
                  <c:v>201533.56</c:v>
                </c:pt>
                <c:pt idx="4">
                  <c:v>202389.36</c:v>
                </c:pt>
                <c:pt idx="5">
                  <c:v>201709.3</c:v>
                </c:pt>
                <c:pt idx="6">
                  <c:v>197964.59</c:v>
                </c:pt>
                <c:pt idx="7">
                  <c:v>198201.48</c:v>
                </c:pt>
                <c:pt idx="8">
                  <c:v>204107.34</c:v>
                </c:pt>
                <c:pt idx="9">
                  <c:v>209960.09</c:v>
                </c:pt>
                <c:pt idx="10">
                  <c:v>210042.06</c:v>
                </c:pt>
                <c:pt idx="11">
                  <c:v>207951.75</c:v>
                </c:pt>
                <c:pt idx="12">
                  <c:v>208123.44</c:v>
                </c:pt>
                <c:pt idx="13">
                  <c:v>204782.53</c:v>
                </c:pt>
                <c:pt idx="14">
                  <c:v>214062.48</c:v>
                </c:pt>
                <c:pt idx="15">
                  <c:v>213941.7</c:v>
                </c:pt>
                <c:pt idx="16">
                  <c:v>210369.48</c:v>
                </c:pt>
                <c:pt idx="17">
                  <c:v>208480.27</c:v>
                </c:pt>
                <c:pt idx="18">
                  <c:v>207367.69</c:v>
                </c:pt>
                <c:pt idx="19">
                  <c:v>209156.25</c:v>
                </c:pt>
                <c:pt idx="20">
                  <c:v>214298.86</c:v>
                </c:pt>
                <c:pt idx="21">
                  <c:v>205518.78</c:v>
                </c:pt>
                <c:pt idx="22">
                  <c:v>210132.83</c:v>
                </c:pt>
                <c:pt idx="23">
                  <c:v>209287.52</c:v>
                </c:pt>
                <c:pt idx="24">
                  <c:v>206621.06</c:v>
                </c:pt>
                <c:pt idx="25">
                  <c:v>206125.66</c:v>
                </c:pt>
                <c:pt idx="26">
                  <c:v>210939.7</c:v>
                </c:pt>
                <c:pt idx="27">
                  <c:v>212371.89</c:v>
                </c:pt>
                <c:pt idx="28">
                  <c:v>231375.73</c:v>
                </c:pt>
                <c:pt idx="29">
                  <c:v>237570.31</c:v>
                </c:pt>
                <c:pt idx="30">
                  <c:v>232615.34</c:v>
                </c:pt>
                <c:pt idx="31">
                  <c:v>233378.66</c:v>
                </c:pt>
                <c:pt idx="32">
                  <c:v>224936.09</c:v>
                </c:pt>
                <c:pt idx="33">
                  <c:v>228099.89</c:v>
                </c:pt>
                <c:pt idx="34">
                  <c:v>232996.83</c:v>
                </c:pt>
                <c:pt idx="35">
                  <c:v>228324.67</c:v>
                </c:pt>
                <c:pt idx="36">
                  <c:v>226501.38</c:v>
                </c:pt>
                <c:pt idx="37">
                  <c:v>226607.27</c:v>
                </c:pt>
                <c:pt idx="38">
                  <c:v>224031.95</c:v>
                </c:pt>
                <c:pt idx="39">
                  <c:v>224694.75</c:v>
                </c:pt>
                <c:pt idx="40">
                  <c:v>213108.53</c:v>
                </c:pt>
                <c:pt idx="41">
                  <c:v>202005.8</c:v>
                </c:pt>
                <c:pt idx="42">
                  <c:v>203674.7</c:v>
                </c:pt>
                <c:pt idx="43">
                  <c:v>203397.95</c:v>
                </c:pt>
                <c:pt idx="44">
                  <c:v>205906.55</c:v>
                </c:pt>
                <c:pt idx="45">
                  <c:v>208448.09</c:v>
                </c:pt>
                <c:pt idx="46">
                  <c:v>207231.98</c:v>
                </c:pt>
                <c:pt idx="47">
                  <c:v>207286.78</c:v>
                </c:pt>
                <c:pt idx="48">
                  <c:v>213527</c:v>
                </c:pt>
                <c:pt idx="49">
                  <c:v>206637.78</c:v>
                </c:pt>
                <c:pt idx="50">
                  <c:v>206516.94</c:v>
                </c:pt>
                <c:pt idx="51">
                  <c:v>208506.41</c:v>
                </c:pt>
                <c:pt idx="52">
                  <c:v>208570.27</c:v>
                </c:pt>
                <c:pt idx="53">
                  <c:v>208446.36</c:v>
                </c:pt>
                <c:pt idx="54">
                  <c:v>209582.83</c:v>
                </c:pt>
                <c:pt idx="55">
                  <c:v>215069.56</c:v>
                </c:pt>
                <c:pt idx="56">
                  <c:v>218000.03</c:v>
                </c:pt>
                <c:pt idx="57">
                  <c:v>217961.67</c:v>
                </c:pt>
                <c:pt idx="58">
                  <c:v>220955.63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C5-4211-97C4-DA8F2D79627C}"/>
            </c:ext>
          </c:extLst>
        </c:ser>
        <c:ser>
          <c:idx val="1"/>
          <c:order val="1"/>
          <c:tx>
            <c:v>Предсказанное Y</c:v>
          </c:tx>
          <c:invertIfNegative val="0"/>
          <c:cat>
            <c:numRef>
              <c:f>ЛР2!$A$2:$A$60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cat>
          <c:val>
            <c:numRef>
              <c:f>ЛР2!$B$90:$B$148</c:f>
              <c:numCache>
                <c:formatCode>General</c:formatCode>
                <c:ptCount val="59"/>
                <c:pt idx="0">
                  <c:v>207629.74725835785</c:v>
                </c:pt>
                <c:pt idx="1">
                  <c:v>207795.75792143034</c:v>
                </c:pt>
                <c:pt idx="2">
                  <c:v>207961.7685845028</c:v>
                </c:pt>
                <c:pt idx="3">
                  <c:v>208127.77924757526</c:v>
                </c:pt>
                <c:pt idx="4">
                  <c:v>208293.78991064776</c:v>
                </c:pt>
                <c:pt idx="5">
                  <c:v>208459.80057372022</c:v>
                </c:pt>
                <c:pt idx="6">
                  <c:v>208625.81123679268</c:v>
                </c:pt>
                <c:pt idx="7">
                  <c:v>208791.82189986517</c:v>
                </c:pt>
                <c:pt idx="8">
                  <c:v>208957.83256293763</c:v>
                </c:pt>
                <c:pt idx="9">
                  <c:v>209123.8432260101</c:v>
                </c:pt>
                <c:pt idx="10">
                  <c:v>209289.85388908259</c:v>
                </c:pt>
                <c:pt idx="11">
                  <c:v>209455.86455215505</c:v>
                </c:pt>
                <c:pt idx="12">
                  <c:v>209621.87521522751</c:v>
                </c:pt>
                <c:pt idx="13">
                  <c:v>209787.8858783</c:v>
                </c:pt>
                <c:pt idx="14">
                  <c:v>209953.89654137247</c:v>
                </c:pt>
                <c:pt idx="15">
                  <c:v>210119.90720444493</c:v>
                </c:pt>
                <c:pt idx="16">
                  <c:v>210285.91786751739</c:v>
                </c:pt>
                <c:pt idx="17">
                  <c:v>210451.92853058988</c:v>
                </c:pt>
                <c:pt idx="18">
                  <c:v>210617.93919366234</c:v>
                </c:pt>
                <c:pt idx="19">
                  <c:v>210783.94985673481</c:v>
                </c:pt>
                <c:pt idx="20">
                  <c:v>210949.9605198073</c:v>
                </c:pt>
                <c:pt idx="21">
                  <c:v>211115.97118287976</c:v>
                </c:pt>
                <c:pt idx="22">
                  <c:v>211281.98184595222</c:v>
                </c:pt>
                <c:pt idx="23">
                  <c:v>211447.99250902471</c:v>
                </c:pt>
                <c:pt idx="24">
                  <c:v>211614.00317209717</c:v>
                </c:pt>
                <c:pt idx="25">
                  <c:v>211780.01383516964</c:v>
                </c:pt>
                <c:pt idx="26">
                  <c:v>211946.02449824213</c:v>
                </c:pt>
                <c:pt idx="27">
                  <c:v>212112.03516131459</c:v>
                </c:pt>
                <c:pt idx="28">
                  <c:v>212278.04582438705</c:v>
                </c:pt>
                <c:pt idx="29">
                  <c:v>212444.05648745954</c:v>
                </c:pt>
                <c:pt idx="30">
                  <c:v>212610.06715053201</c:v>
                </c:pt>
                <c:pt idx="31">
                  <c:v>212776.07781360447</c:v>
                </c:pt>
                <c:pt idx="32">
                  <c:v>212942.08847667696</c:v>
                </c:pt>
                <c:pt idx="33">
                  <c:v>213274.10980282188</c:v>
                </c:pt>
                <c:pt idx="34">
                  <c:v>213440.12046589438</c:v>
                </c:pt>
                <c:pt idx="35">
                  <c:v>213606.13112896684</c:v>
                </c:pt>
                <c:pt idx="36">
                  <c:v>213772.1417920393</c:v>
                </c:pt>
                <c:pt idx="37">
                  <c:v>213938.15245511179</c:v>
                </c:pt>
                <c:pt idx="38">
                  <c:v>214104.16311818425</c:v>
                </c:pt>
                <c:pt idx="39">
                  <c:v>214270.17378125672</c:v>
                </c:pt>
                <c:pt idx="40">
                  <c:v>214436.18444432918</c:v>
                </c:pt>
                <c:pt idx="41">
                  <c:v>214602.19510740167</c:v>
                </c:pt>
                <c:pt idx="42">
                  <c:v>214768.20577047413</c:v>
                </c:pt>
                <c:pt idx="43">
                  <c:v>214934.21643354659</c:v>
                </c:pt>
                <c:pt idx="44">
                  <c:v>215100.22709661908</c:v>
                </c:pt>
                <c:pt idx="45">
                  <c:v>215266.23775969155</c:v>
                </c:pt>
                <c:pt idx="46">
                  <c:v>215432.24842276401</c:v>
                </c:pt>
                <c:pt idx="47">
                  <c:v>215598.2590858365</c:v>
                </c:pt>
                <c:pt idx="48">
                  <c:v>215764.26974890896</c:v>
                </c:pt>
                <c:pt idx="49">
                  <c:v>215930.28041198142</c:v>
                </c:pt>
                <c:pt idx="50">
                  <c:v>216096.29107505392</c:v>
                </c:pt>
                <c:pt idx="51">
                  <c:v>216262.30173812638</c:v>
                </c:pt>
                <c:pt idx="52">
                  <c:v>216428.31240119884</c:v>
                </c:pt>
                <c:pt idx="53">
                  <c:v>216594.32306427133</c:v>
                </c:pt>
                <c:pt idx="54">
                  <c:v>216760.33372734379</c:v>
                </c:pt>
                <c:pt idx="55">
                  <c:v>216926.34439041626</c:v>
                </c:pt>
                <c:pt idx="56">
                  <c:v>217092.35505348875</c:v>
                </c:pt>
                <c:pt idx="57">
                  <c:v>217258.36571656121</c:v>
                </c:pt>
                <c:pt idx="58">
                  <c:v>217424.37637963367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C5-4211-97C4-DA8F2D796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4177871"/>
        <c:axId val="284179951"/>
      </c:barChart>
      <c:catAx>
        <c:axId val="2841778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4179951"/>
        <c:crosses val="autoZero"/>
        <c:auto val="1"/>
        <c:lblAlgn val="ctr"/>
        <c:lblOffset val="100"/>
        <c:noMultiLvlLbl val="1"/>
      </c:catAx>
      <c:valAx>
        <c:axId val="2841799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417787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layout>
        <c:manualLayout>
          <c:xMode val="edge"/>
          <c:yMode val="edge"/>
          <c:x val="0.21329431373007163"/>
          <c:y val="0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ЛР2!$F$90:$F$148</c:f>
              <c:numCache>
                <c:formatCode>General</c:formatCode>
                <c:ptCount val="59"/>
                <c:pt idx="0">
                  <c:v>0.84745762711864403</c:v>
                </c:pt>
                <c:pt idx="1">
                  <c:v>2.5423728813559321</c:v>
                </c:pt>
                <c:pt idx="2">
                  <c:v>4.2372881355932197</c:v>
                </c:pt>
                <c:pt idx="3">
                  <c:v>5.9322033898305087</c:v>
                </c:pt>
                <c:pt idx="4">
                  <c:v>7.6271186440677958</c:v>
                </c:pt>
                <c:pt idx="5">
                  <c:v>9.322033898305083</c:v>
                </c:pt>
                <c:pt idx="6">
                  <c:v>11.016949152542372</c:v>
                </c:pt>
                <c:pt idx="7">
                  <c:v>12.711864406779661</c:v>
                </c:pt>
                <c:pt idx="8">
                  <c:v>14.406779661016948</c:v>
                </c:pt>
                <c:pt idx="9">
                  <c:v>16.101694915254235</c:v>
                </c:pt>
                <c:pt idx="10">
                  <c:v>17.796610169491522</c:v>
                </c:pt>
                <c:pt idx="11">
                  <c:v>19.491525423728813</c:v>
                </c:pt>
                <c:pt idx="12">
                  <c:v>21.1864406779661</c:v>
                </c:pt>
                <c:pt idx="13">
                  <c:v>22.881355932203387</c:v>
                </c:pt>
                <c:pt idx="14">
                  <c:v>24.576271186440678</c:v>
                </c:pt>
                <c:pt idx="15">
                  <c:v>26.271186440677965</c:v>
                </c:pt>
                <c:pt idx="16">
                  <c:v>27.966101694915253</c:v>
                </c:pt>
                <c:pt idx="17">
                  <c:v>29.66101694915254</c:v>
                </c:pt>
                <c:pt idx="18">
                  <c:v>31.355932203389827</c:v>
                </c:pt>
                <c:pt idx="19">
                  <c:v>33.050847457627114</c:v>
                </c:pt>
                <c:pt idx="20">
                  <c:v>34.745762711864401</c:v>
                </c:pt>
                <c:pt idx="21">
                  <c:v>36.440677966101696</c:v>
                </c:pt>
                <c:pt idx="22">
                  <c:v>38.135593220338983</c:v>
                </c:pt>
                <c:pt idx="23">
                  <c:v>39.83050847457627</c:v>
                </c:pt>
                <c:pt idx="24">
                  <c:v>41.525423728813557</c:v>
                </c:pt>
                <c:pt idx="25">
                  <c:v>43.220338983050844</c:v>
                </c:pt>
                <c:pt idx="26">
                  <c:v>44.915254237288131</c:v>
                </c:pt>
                <c:pt idx="27">
                  <c:v>46.610169491525419</c:v>
                </c:pt>
                <c:pt idx="28">
                  <c:v>48.305084745762713</c:v>
                </c:pt>
                <c:pt idx="29">
                  <c:v>50</c:v>
                </c:pt>
                <c:pt idx="30">
                  <c:v>51.694915254237287</c:v>
                </c:pt>
                <c:pt idx="31">
                  <c:v>53.389830508474574</c:v>
                </c:pt>
                <c:pt idx="32">
                  <c:v>55.084745762711862</c:v>
                </c:pt>
                <c:pt idx="33">
                  <c:v>56.779661016949149</c:v>
                </c:pt>
                <c:pt idx="34">
                  <c:v>58.474576271186436</c:v>
                </c:pt>
                <c:pt idx="35">
                  <c:v>60.169491525423723</c:v>
                </c:pt>
                <c:pt idx="36">
                  <c:v>61.86440677966101</c:v>
                </c:pt>
                <c:pt idx="37">
                  <c:v>63.559322033898304</c:v>
                </c:pt>
                <c:pt idx="38">
                  <c:v>65.254237288135585</c:v>
                </c:pt>
                <c:pt idx="39">
                  <c:v>66.949152542372872</c:v>
                </c:pt>
                <c:pt idx="40">
                  <c:v>68.644067796610159</c:v>
                </c:pt>
                <c:pt idx="41">
                  <c:v>70.33898305084746</c:v>
                </c:pt>
                <c:pt idx="42">
                  <c:v>72.033898305084747</c:v>
                </c:pt>
                <c:pt idx="43">
                  <c:v>73.728813559322035</c:v>
                </c:pt>
                <c:pt idx="44">
                  <c:v>75.423728813559322</c:v>
                </c:pt>
                <c:pt idx="45">
                  <c:v>77.118644067796609</c:v>
                </c:pt>
                <c:pt idx="46">
                  <c:v>78.813559322033896</c:v>
                </c:pt>
                <c:pt idx="47">
                  <c:v>80.508474576271183</c:v>
                </c:pt>
                <c:pt idx="48">
                  <c:v>82.20338983050847</c:v>
                </c:pt>
                <c:pt idx="49">
                  <c:v>83.898305084745758</c:v>
                </c:pt>
                <c:pt idx="50">
                  <c:v>85.593220338983045</c:v>
                </c:pt>
                <c:pt idx="51">
                  <c:v>87.288135593220332</c:v>
                </c:pt>
                <c:pt idx="52">
                  <c:v>88.983050847457619</c:v>
                </c:pt>
                <c:pt idx="53">
                  <c:v>90.677966101694906</c:v>
                </c:pt>
                <c:pt idx="54">
                  <c:v>92.372881355932194</c:v>
                </c:pt>
                <c:pt idx="55">
                  <c:v>94.067796610169481</c:v>
                </c:pt>
                <c:pt idx="56">
                  <c:v>95.762711864406782</c:v>
                </c:pt>
                <c:pt idx="57">
                  <c:v>97.457627118644069</c:v>
                </c:pt>
                <c:pt idx="58">
                  <c:v>99.152542372881356</c:v>
                </c:pt>
              </c:numCache>
            </c:numRef>
          </c:xVal>
          <c:yVal>
            <c:numRef>
              <c:f>ЛР2!$G$90:$G$148</c:f>
              <c:numCache>
                <c:formatCode>General</c:formatCode>
                <c:ptCount val="59"/>
                <c:pt idx="0">
                  <c:v>197964.59</c:v>
                </c:pt>
                <c:pt idx="1">
                  <c:v>198201.48</c:v>
                </c:pt>
                <c:pt idx="2">
                  <c:v>201533.56</c:v>
                </c:pt>
                <c:pt idx="3">
                  <c:v>201709.3</c:v>
                </c:pt>
                <c:pt idx="4">
                  <c:v>201959.08</c:v>
                </c:pt>
                <c:pt idx="5">
                  <c:v>202005.8</c:v>
                </c:pt>
                <c:pt idx="6">
                  <c:v>202389.36</c:v>
                </c:pt>
                <c:pt idx="7">
                  <c:v>203397.95</c:v>
                </c:pt>
                <c:pt idx="8">
                  <c:v>203674.7</c:v>
                </c:pt>
                <c:pt idx="9">
                  <c:v>204107.34</c:v>
                </c:pt>
                <c:pt idx="10">
                  <c:v>204782.53</c:v>
                </c:pt>
                <c:pt idx="11">
                  <c:v>204899.11</c:v>
                </c:pt>
                <c:pt idx="12">
                  <c:v>205518.78</c:v>
                </c:pt>
                <c:pt idx="13">
                  <c:v>205906.55</c:v>
                </c:pt>
                <c:pt idx="14">
                  <c:v>206125.66</c:v>
                </c:pt>
                <c:pt idx="15">
                  <c:v>206516.94</c:v>
                </c:pt>
                <c:pt idx="16">
                  <c:v>206621.06</c:v>
                </c:pt>
                <c:pt idx="17">
                  <c:v>206637.78</c:v>
                </c:pt>
                <c:pt idx="18">
                  <c:v>207231.98</c:v>
                </c:pt>
                <c:pt idx="19">
                  <c:v>207286.78</c:v>
                </c:pt>
                <c:pt idx="20">
                  <c:v>207367.69</c:v>
                </c:pt>
                <c:pt idx="21">
                  <c:v>207951.75</c:v>
                </c:pt>
                <c:pt idx="22">
                  <c:v>208123.44</c:v>
                </c:pt>
                <c:pt idx="23">
                  <c:v>208446.36</c:v>
                </c:pt>
                <c:pt idx="24">
                  <c:v>208448.09</c:v>
                </c:pt>
                <c:pt idx="25">
                  <c:v>208480.27</c:v>
                </c:pt>
                <c:pt idx="26">
                  <c:v>208506.41</c:v>
                </c:pt>
                <c:pt idx="27">
                  <c:v>208570.27</c:v>
                </c:pt>
                <c:pt idx="28">
                  <c:v>209156.25</c:v>
                </c:pt>
                <c:pt idx="29">
                  <c:v>209287.52</c:v>
                </c:pt>
                <c:pt idx="30">
                  <c:v>209582.83</c:v>
                </c:pt>
                <c:pt idx="31">
                  <c:v>209960.09</c:v>
                </c:pt>
                <c:pt idx="32">
                  <c:v>210042.06</c:v>
                </c:pt>
                <c:pt idx="33">
                  <c:v>210132.83</c:v>
                </c:pt>
                <c:pt idx="34">
                  <c:v>210250.02</c:v>
                </c:pt>
                <c:pt idx="35">
                  <c:v>210369.48</c:v>
                </c:pt>
                <c:pt idx="36">
                  <c:v>210939.7</c:v>
                </c:pt>
                <c:pt idx="37">
                  <c:v>212371.89</c:v>
                </c:pt>
                <c:pt idx="38">
                  <c:v>213108.53</c:v>
                </c:pt>
                <c:pt idx="39">
                  <c:v>213527</c:v>
                </c:pt>
                <c:pt idx="40">
                  <c:v>213941.7</c:v>
                </c:pt>
                <c:pt idx="41">
                  <c:v>214062.48</c:v>
                </c:pt>
                <c:pt idx="42">
                  <c:v>214298.86</c:v>
                </c:pt>
                <c:pt idx="43">
                  <c:v>215069.56</c:v>
                </c:pt>
                <c:pt idx="44">
                  <c:v>217961.67</c:v>
                </c:pt>
                <c:pt idx="45">
                  <c:v>218000.03</c:v>
                </c:pt>
                <c:pt idx="46">
                  <c:v>220955.63</c:v>
                </c:pt>
                <c:pt idx="47">
                  <c:v>224031.95</c:v>
                </c:pt>
                <c:pt idx="48">
                  <c:v>224694.75</c:v>
                </c:pt>
                <c:pt idx="49">
                  <c:v>224936.09</c:v>
                </c:pt>
                <c:pt idx="50">
                  <c:v>226501.38</c:v>
                </c:pt>
                <c:pt idx="51">
                  <c:v>226607.27</c:v>
                </c:pt>
                <c:pt idx="52">
                  <c:v>228099.89</c:v>
                </c:pt>
                <c:pt idx="53">
                  <c:v>228324.67</c:v>
                </c:pt>
                <c:pt idx="54">
                  <c:v>231375.73</c:v>
                </c:pt>
                <c:pt idx="55">
                  <c:v>232615.34</c:v>
                </c:pt>
                <c:pt idx="56">
                  <c:v>232996.83</c:v>
                </c:pt>
                <c:pt idx="57">
                  <c:v>233378.66</c:v>
                </c:pt>
                <c:pt idx="58">
                  <c:v>237570.31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F8-4437-AF83-226B0358B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177871"/>
        <c:axId val="284178703"/>
      </c:scatterChart>
      <c:valAx>
        <c:axId val="2841778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4178703"/>
        <c:crosses val="autoZero"/>
        <c:crossBetween val="midCat"/>
      </c:valAx>
      <c:valAx>
        <c:axId val="2841787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417787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121920</xdr:colOff>
      <xdr:row>0</xdr:row>
      <xdr:rowOff>72390</xdr:rowOff>
    </xdr:from>
    <xdr:to>
      <xdr:col>13</xdr:col>
      <xdr:colOff>426720</xdr:colOff>
      <xdr:row>12</xdr:row>
      <xdr:rowOff>72390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74566B51-CC67-46CE-8D27-CE884CE93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1795182</xdr:colOff>
      <xdr:row>62</xdr:row>
      <xdr:rowOff>80234</xdr:rowOff>
    </xdr:from>
    <xdr:to>
      <xdr:col>20</xdr:col>
      <xdr:colOff>1030940</xdr:colOff>
      <xdr:row>74</xdr:row>
      <xdr:rowOff>80234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C70F004-7DED-4F3C-820D-B523DBBDDA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148</xdr:row>
      <xdr:rowOff>153744</xdr:rowOff>
    </xdr:from>
    <xdr:to>
      <xdr:col>5</xdr:col>
      <xdr:colOff>201258</xdr:colOff>
      <xdr:row>158</xdr:row>
      <xdr:rowOff>176606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F929B57-557C-415D-8211-A0E212BAC5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161</xdr:row>
      <xdr:rowOff>126851</xdr:rowOff>
    </xdr:from>
    <xdr:to>
      <xdr:col>7</xdr:col>
      <xdr:colOff>671456</xdr:colOff>
      <xdr:row>171</xdr:row>
      <xdr:rowOff>142090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2DF6EED-16E3-47D6-817F-1D69ED0481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172</xdr:row>
      <xdr:rowOff>180639</xdr:rowOff>
    </xdr:from>
    <xdr:to>
      <xdr:col>7</xdr:col>
      <xdr:colOff>645459</xdr:colOff>
      <xdr:row>182</xdr:row>
      <xdr:rowOff>203500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54D0883-826A-4521-9241-0FAD298E7C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EE81-47A7-4BEE-8430-8F438AAC769D}">
  <dimension ref="A1:F18"/>
  <sheetViews>
    <sheetView workbookViewId="0">
      <selection activeCell="B9" sqref="B9"/>
    </sheetView>
  </sheetViews>
  <sheetFormatPr defaultColWidth="8.85546875" defaultRowHeight="18.75" x14ac:dyDescent="0.3"/>
  <cols>
    <col min="1" max="1" width="28.42578125" style="8" bestFit="1" customWidth="1"/>
    <col min="2" max="2" width="12.7109375" style="8" bestFit="1" customWidth="1"/>
    <col min="3" max="4" width="8.85546875" style="8"/>
    <col min="5" max="5" width="19.42578125" style="8" bestFit="1" customWidth="1"/>
    <col min="6" max="6" width="10.5703125" style="8" bestFit="1" customWidth="1"/>
    <col min="7" max="16384" width="8.85546875" style="8"/>
  </cols>
  <sheetData>
    <row r="1" spans="1:6" x14ac:dyDescent="0.3">
      <c r="A1" s="85" t="s">
        <v>16</v>
      </c>
      <c r="B1" s="85"/>
      <c r="D1" s="19"/>
      <c r="E1" s="19" t="s">
        <v>20</v>
      </c>
      <c r="F1" s="16" t="s">
        <v>21</v>
      </c>
    </row>
    <row r="2" spans="1:6" x14ac:dyDescent="0.3">
      <c r="A2" s="12" t="s">
        <v>3</v>
      </c>
      <c r="B2" s="10">
        <v>212517.21372881351</v>
      </c>
      <c r="D2" s="15">
        <v>1</v>
      </c>
      <c r="E2" s="15">
        <f>B11</f>
        <v>197964.59</v>
      </c>
      <c r="F2" s="11">
        <f t="array" ref="F2:F16">FREQUENCY(ЛР2!C2:C60,Данные!E3:E16)</f>
        <v>2</v>
      </c>
    </row>
    <row r="3" spans="1:6" x14ac:dyDescent="0.3">
      <c r="A3" s="12" t="s">
        <v>4</v>
      </c>
      <c r="B3" s="10">
        <v>1272.5626106518919</v>
      </c>
      <c r="D3" s="15">
        <v>2</v>
      </c>
      <c r="E3" s="15">
        <f>B11+$B$17</f>
        <v>200756.91288570917</v>
      </c>
      <c r="F3" s="11">
        <v>6</v>
      </c>
    </row>
    <row r="4" spans="1:6" x14ac:dyDescent="0.3">
      <c r="A4" s="12" t="s">
        <v>5</v>
      </c>
      <c r="B4" s="10">
        <v>209287.52</v>
      </c>
      <c r="D4" s="15">
        <v>3</v>
      </c>
      <c r="E4" s="15">
        <f>E3+$B$17</f>
        <v>203549.23577141835</v>
      </c>
      <c r="F4" s="11">
        <v>7</v>
      </c>
    </row>
    <row r="5" spans="1:6" x14ac:dyDescent="0.3">
      <c r="A5" s="12" t="s">
        <v>6</v>
      </c>
      <c r="B5" s="10" t="e">
        <v>#N/A</v>
      </c>
      <c r="D5" s="15">
        <v>4</v>
      </c>
      <c r="E5" s="15">
        <f>E4+$B$17</f>
        <v>206341.55865712752</v>
      </c>
      <c r="F5" s="11">
        <v>13</v>
      </c>
    </row>
    <row r="6" spans="1:6" x14ac:dyDescent="0.3">
      <c r="A6" s="12" t="s">
        <v>7</v>
      </c>
      <c r="B6" s="10">
        <v>9774.7388857053538</v>
      </c>
      <c r="D6" s="15">
        <v>5</v>
      </c>
      <c r="E6" s="15">
        <f t="shared" ref="E6:E16" si="0">E5+$B$17</f>
        <v>209133.88154283669</v>
      </c>
      <c r="F6" s="11">
        <v>9</v>
      </c>
    </row>
    <row r="7" spans="1:6" x14ac:dyDescent="0.3">
      <c r="A7" s="12" t="s">
        <v>8</v>
      </c>
      <c r="B7" s="10">
        <v>95545520.283720344</v>
      </c>
      <c r="D7" s="15">
        <v>6</v>
      </c>
      <c r="E7" s="15">
        <f t="shared" si="0"/>
        <v>211926.20442854587</v>
      </c>
      <c r="F7" s="11">
        <v>6</v>
      </c>
    </row>
    <row r="8" spans="1:6" x14ac:dyDescent="0.3">
      <c r="A8" s="12" t="s">
        <v>9</v>
      </c>
      <c r="B8" s="10">
        <v>-3.2122191900199049E-3</v>
      </c>
      <c r="D8" s="15">
        <v>7</v>
      </c>
      <c r="E8" s="15">
        <f t="shared" si="0"/>
        <v>214718.52731425504</v>
      </c>
      <c r="F8" s="11">
        <v>1</v>
      </c>
    </row>
    <row r="9" spans="1:6" x14ac:dyDescent="0.3">
      <c r="A9" s="12" t="s">
        <v>10</v>
      </c>
      <c r="B9" s="10">
        <v>0.9581229005069255</v>
      </c>
      <c r="D9" s="15">
        <v>8</v>
      </c>
      <c r="E9" s="15">
        <f t="shared" si="0"/>
        <v>217510.85019996422</v>
      </c>
      <c r="F9" s="11">
        <v>2</v>
      </c>
    </row>
    <row r="10" spans="1:6" x14ac:dyDescent="0.3">
      <c r="A10" s="12" t="s">
        <v>11</v>
      </c>
      <c r="B10" s="10">
        <v>39605.72</v>
      </c>
      <c r="D10" s="15">
        <v>9</v>
      </c>
      <c r="E10" s="15">
        <f t="shared" si="0"/>
        <v>220303.17308567339</v>
      </c>
      <c r="F10" s="11">
        <v>1</v>
      </c>
    </row>
    <row r="11" spans="1:6" x14ac:dyDescent="0.3">
      <c r="A11" s="12" t="s">
        <v>12</v>
      </c>
      <c r="B11" s="10">
        <v>197964.59</v>
      </c>
      <c r="D11" s="15">
        <v>10</v>
      </c>
      <c r="E11" s="15">
        <f t="shared" si="0"/>
        <v>223095.49597138257</v>
      </c>
      <c r="F11" s="11">
        <v>3</v>
      </c>
    </row>
    <row r="12" spans="1:6" x14ac:dyDescent="0.3">
      <c r="A12" s="12" t="s">
        <v>13</v>
      </c>
      <c r="B12" s="10">
        <v>237570.31</v>
      </c>
      <c r="D12" s="15">
        <v>11</v>
      </c>
      <c r="E12" s="15">
        <f t="shared" si="0"/>
        <v>225887.81885709174</v>
      </c>
      <c r="F12" s="11">
        <v>4</v>
      </c>
    </row>
    <row r="13" spans="1:6" x14ac:dyDescent="0.3">
      <c r="A13" s="12" t="s">
        <v>14</v>
      </c>
      <c r="B13" s="10">
        <v>12538515.609999998</v>
      </c>
      <c r="D13" s="15">
        <v>12</v>
      </c>
      <c r="E13" s="15">
        <f t="shared" si="0"/>
        <v>228680.14174280092</v>
      </c>
      <c r="F13" s="11">
        <v>1</v>
      </c>
    </row>
    <row r="14" spans="1:6" x14ac:dyDescent="0.3">
      <c r="A14" s="12" t="s">
        <v>15</v>
      </c>
      <c r="B14" s="10">
        <v>59</v>
      </c>
      <c r="D14" s="15">
        <v>13</v>
      </c>
      <c r="E14" s="15">
        <f t="shared" si="0"/>
        <v>231472.46462851009</v>
      </c>
      <c r="F14" s="11">
        <v>3</v>
      </c>
    </row>
    <row r="15" spans="1:6" x14ac:dyDescent="0.3">
      <c r="A15" s="13" t="s">
        <v>17</v>
      </c>
      <c r="B15" s="11">
        <f>SQRT(B7)/B2*100</f>
        <v>4.5995045362201052</v>
      </c>
      <c r="D15" s="15">
        <v>14</v>
      </c>
      <c r="E15" s="15">
        <f t="shared" si="0"/>
        <v>234264.78751421926</v>
      </c>
      <c r="F15" s="11">
        <v>0</v>
      </c>
    </row>
    <row r="16" spans="1:6" x14ac:dyDescent="0.3">
      <c r="A16" s="14" t="s">
        <v>18</v>
      </c>
      <c r="B16" s="15">
        <f>3.22*LN(60)+1</f>
        <v>14.183789490355164</v>
      </c>
      <c r="D16" s="17">
        <v>15</v>
      </c>
      <c r="E16" s="17">
        <f t="shared" si="0"/>
        <v>237057.11039992844</v>
      </c>
      <c r="F16" s="11">
        <v>1</v>
      </c>
    </row>
    <row r="17" spans="1:6" x14ac:dyDescent="0.3">
      <c r="A17" s="14" t="s">
        <v>19</v>
      </c>
      <c r="B17" s="15">
        <f>(B12-B11)/B16</f>
        <v>2792.3228857091754</v>
      </c>
      <c r="D17" s="18"/>
      <c r="E17" s="18"/>
    </row>
    <row r="18" spans="1:6" x14ac:dyDescent="0.3">
      <c r="F18" s="8">
        <f>SUM(F2:F16)</f>
        <v>59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8"/>
  <sheetViews>
    <sheetView topLeftCell="A25" zoomScale="55" zoomScaleNormal="55" workbookViewId="0">
      <selection activeCell="L61" sqref="L61"/>
    </sheetView>
  </sheetViews>
  <sheetFormatPr defaultColWidth="8.85546875" defaultRowHeight="18.75" x14ac:dyDescent="0.3"/>
  <cols>
    <col min="1" max="1" width="25.85546875" style="8" bestFit="1" customWidth="1"/>
    <col min="2" max="2" width="16.85546875" style="8" bestFit="1" customWidth="1"/>
    <col min="3" max="3" width="22.7109375" style="8" bestFit="1" customWidth="1"/>
    <col min="4" max="4" width="24.140625" style="8" bestFit="1" customWidth="1"/>
    <col min="5" max="5" width="19.7109375" style="8" bestFit="1" customWidth="1"/>
    <col min="6" max="6" width="15.7109375" style="8" bestFit="1" customWidth="1"/>
    <col min="7" max="7" width="13" style="8" bestFit="1" customWidth="1"/>
    <col min="8" max="8" width="15.7109375" style="8" bestFit="1" customWidth="1"/>
    <col min="9" max="9" width="14.7109375" style="8" bestFit="1" customWidth="1"/>
    <col min="10" max="10" width="21" style="8" bestFit="1" customWidth="1"/>
    <col min="11" max="11" width="27.7109375" style="8" bestFit="1" customWidth="1"/>
    <col min="12" max="12" width="14.28515625" style="8" bestFit="1" customWidth="1"/>
    <col min="13" max="14" width="15.7109375" style="8" bestFit="1" customWidth="1"/>
    <col min="15" max="15" width="8.85546875" style="8"/>
    <col min="16" max="16" width="56.5703125" style="8" bestFit="1" customWidth="1"/>
    <col min="17" max="17" width="25.7109375" style="8" bestFit="1" customWidth="1"/>
    <col min="18" max="18" width="20.7109375" style="8" customWidth="1"/>
    <col min="19" max="19" width="55.140625" style="8" bestFit="1" customWidth="1"/>
    <col min="20" max="20" width="21.140625" style="8" bestFit="1" customWidth="1"/>
    <col min="21" max="21" width="22.5703125" style="8" bestFit="1" customWidth="1"/>
    <col min="22" max="22" width="19.28515625" style="8" bestFit="1" customWidth="1"/>
    <col min="23" max="23" width="21.140625" style="8" bestFit="1" customWidth="1"/>
    <col min="24" max="24" width="21.42578125" style="8" bestFit="1" customWidth="1"/>
    <col min="25" max="32" width="8.85546875" style="8"/>
    <col min="33" max="33" width="55.140625" style="8" bestFit="1" customWidth="1"/>
    <col min="34" max="34" width="15.7109375" style="8" bestFit="1" customWidth="1"/>
    <col min="35" max="16384" width="8.85546875" style="8"/>
  </cols>
  <sheetData>
    <row r="1" spans="1:34" ht="38.25" thickBot="1" x14ac:dyDescent="0.35">
      <c r="A1" s="2" t="s">
        <v>0</v>
      </c>
      <c r="B1" s="2" t="s">
        <v>1</v>
      </c>
      <c r="C1" s="2" t="s">
        <v>2</v>
      </c>
      <c r="D1" s="26" t="s">
        <v>26</v>
      </c>
      <c r="E1" s="2" t="s">
        <v>27</v>
      </c>
      <c r="F1" s="5"/>
      <c r="G1" s="4" t="s">
        <v>24</v>
      </c>
      <c r="H1" s="37">
        <v>207463.736529168</v>
      </c>
      <c r="I1" s="29"/>
      <c r="J1" s="87" t="s">
        <v>28</v>
      </c>
      <c r="K1" s="88"/>
      <c r="L1" s="88"/>
      <c r="M1" s="88"/>
      <c r="N1" s="89"/>
      <c r="P1" s="46"/>
      <c r="Q1" s="4" t="s">
        <v>43</v>
      </c>
      <c r="R1" s="48" t="s">
        <v>44</v>
      </c>
      <c r="S1" s="4" t="s">
        <v>45</v>
      </c>
      <c r="T1" s="4" t="s">
        <v>46</v>
      </c>
      <c r="U1" s="4" t="s">
        <v>47</v>
      </c>
      <c r="V1" s="4" t="s">
        <v>48</v>
      </c>
      <c r="W1" s="4" t="s">
        <v>49</v>
      </c>
      <c r="X1" s="4" t="s">
        <v>50</v>
      </c>
    </row>
    <row r="2" spans="1:34" ht="20.25" thickTop="1" thickBot="1" x14ac:dyDescent="0.35">
      <c r="A2" s="3">
        <v>1</v>
      </c>
      <c r="B2" s="21">
        <v>45273</v>
      </c>
      <c r="C2" s="22">
        <v>204899.11</v>
      </c>
      <c r="D2" s="27">
        <f>A2^2</f>
        <v>1</v>
      </c>
      <c r="E2" s="22">
        <f>(C2-$H$1-$H$2*A2-$H$3*D2)^2</f>
        <v>7456379.4819687614</v>
      </c>
      <c r="F2" s="29"/>
      <c r="G2" s="57" t="s">
        <v>25</v>
      </c>
      <c r="H2" s="57">
        <v>166.01066423002939</v>
      </c>
      <c r="I2" s="31"/>
      <c r="J2" s="50" t="s">
        <v>29</v>
      </c>
      <c r="K2" s="47" t="s">
        <v>31</v>
      </c>
      <c r="L2" s="47" t="s">
        <v>32</v>
      </c>
      <c r="M2" s="4" t="s">
        <v>66</v>
      </c>
      <c r="N2" s="4" t="s">
        <v>62</v>
      </c>
      <c r="P2" s="4" t="s">
        <v>42</v>
      </c>
      <c r="Q2" s="20">
        <f>H1</f>
        <v>207463.736529168</v>
      </c>
      <c r="R2" s="49">
        <f>(AH6/59*AH7)^0.5</f>
        <v>2433.6426944642776</v>
      </c>
      <c r="S2" s="20">
        <f>Q2/R2</f>
        <v>85.248231797165033</v>
      </c>
      <c r="T2" s="20">
        <f>TDIST(S2,$Q$26, 2)</f>
        <v>8.3253297742688174E-62</v>
      </c>
      <c r="U2" s="20">
        <f>Q2-$AH$8*R2</f>
        <v>202590.45109324739</v>
      </c>
      <c r="V2" s="20">
        <f>Q2+$AH$8*R2</f>
        <v>212337.02196508861</v>
      </c>
      <c r="W2" s="20"/>
      <c r="X2" s="20"/>
    </row>
    <row r="3" spans="1:34" ht="19.5" thickBot="1" x14ac:dyDescent="0.35">
      <c r="A3" s="4">
        <v>2</v>
      </c>
      <c r="B3" s="1">
        <v>45274</v>
      </c>
      <c r="C3" s="9">
        <v>210250.02</v>
      </c>
      <c r="D3" s="28">
        <f t="shared" ref="D3:D60" si="0">A3^2</f>
        <v>4</v>
      </c>
      <c r="E3" s="9">
        <f t="shared" ref="E3:E60" si="1">(C3-$H$1-$H$2*A3-$H$3*D3)^2</f>
        <v>6023402.6634800434</v>
      </c>
      <c r="F3" s="29"/>
      <c r="G3" s="5"/>
      <c r="H3" s="58"/>
      <c r="I3" s="32"/>
      <c r="J3" s="20">
        <v>1</v>
      </c>
      <c r="K3" s="20">
        <f>$Q$2+$Q$3*J3</f>
        <v>207629.74719339804</v>
      </c>
      <c r="L3" s="20">
        <f>C2-K3</f>
        <v>-2730.6371933980554</v>
      </c>
      <c r="M3" s="20">
        <f>(K3-C2)^2</f>
        <v>7456379.4819688089</v>
      </c>
      <c r="N3" s="20">
        <f>(K3-$Q$19)^2</f>
        <v>23177573.676638514</v>
      </c>
      <c r="P3" s="4" t="s">
        <v>30</v>
      </c>
      <c r="Q3" s="20">
        <f>H2</f>
        <v>166.01066423002939</v>
      </c>
      <c r="R3" s="62">
        <f>(AH6/(59*Q16))^0.5</f>
        <v>71.878976869839505</v>
      </c>
      <c r="S3" s="20">
        <f>Q3/R3</f>
        <v>2.3095857990667592</v>
      </c>
      <c r="T3" s="20">
        <f>TDIST(S3,$Q$26, 2)</f>
        <v>2.4555683172753976E-2</v>
      </c>
      <c r="U3" s="20">
        <f>Q3-$AH$8*R3</f>
        <v>22.075495798998588</v>
      </c>
      <c r="V3" s="20">
        <f>Q3+$AH$8*R3</f>
        <v>309.94583266106019</v>
      </c>
      <c r="W3" s="20"/>
      <c r="X3" s="20"/>
    </row>
    <row r="4" spans="1:34" ht="19.5" thickBot="1" x14ac:dyDescent="0.35">
      <c r="A4" s="4">
        <v>3</v>
      </c>
      <c r="B4" s="1">
        <v>45275</v>
      </c>
      <c r="C4" s="9">
        <v>201959.08</v>
      </c>
      <c r="D4" s="28">
        <f t="shared" si="0"/>
        <v>9</v>
      </c>
      <c r="E4" s="9">
        <f t="shared" si="1"/>
        <v>36032269.490447037</v>
      </c>
      <c r="F4" s="29"/>
      <c r="G4" s="32"/>
      <c r="H4" s="30"/>
      <c r="I4" s="32"/>
      <c r="J4" s="20">
        <v>2</v>
      </c>
      <c r="K4" s="20">
        <f t="shared" ref="K4:K61" si="2">$Q$2+$Q$3*J4</f>
        <v>207795.75785762805</v>
      </c>
      <c r="L4" s="20">
        <f t="shared" ref="L4:L61" si="3">C3-K4</f>
        <v>2454.2621423719393</v>
      </c>
      <c r="M4" s="20">
        <f t="shared" ref="M4:M61" si="4">(K4-C3)^2</f>
        <v>6023402.6634801012</v>
      </c>
      <c r="N4" s="20">
        <f t="shared" ref="N4:N61" si="5">(K4-$Q$19)^2</f>
        <v>21606679.860267252</v>
      </c>
      <c r="P4" s="60" t="s">
        <v>109</v>
      </c>
      <c r="Q4" s="29"/>
      <c r="R4" s="61"/>
      <c r="S4" s="29"/>
      <c r="T4" s="29"/>
      <c r="U4" s="29"/>
      <c r="V4" s="29"/>
      <c r="W4" s="29"/>
      <c r="X4" s="29"/>
    </row>
    <row r="5" spans="1:34" ht="19.5" thickBot="1" x14ac:dyDescent="0.35">
      <c r="A5" s="4">
        <v>4</v>
      </c>
      <c r="B5" s="1">
        <v>45276</v>
      </c>
      <c r="C5" s="9">
        <v>201533.56</v>
      </c>
      <c r="D5" s="28">
        <f t="shared" si="0"/>
        <v>16</v>
      </c>
      <c r="E5" s="9">
        <f t="shared" si="1"/>
        <v>43483726.674172707</v>
      </c>
      <c r="F5" s="29"/>
      <c r="G5" s="32"/>
      <c r="H5" s="30"/>
      <c r="I5" s="29"/>
      <c r="J5" s="20">
        <v>3</v>
      </c>
      <c r="K5" s="20">
        <f t="shared" si="2"/>
        <v>207961.76852185809</v>
      </c>
      <c r="L5" s="20">
        <f t="shared" si="3"/>
        <v>-6002.688521858101</v>
      </c>
      <c r="M5" s="20">
        <f t="shared" si="4"/>
        <v>36032269.490446992</v>
      </c>
      <c r="N5" s="20">
        <f t="shared" si="5"/>
        <v>20090905.125171907</v>
      </c>
      <c r="P5" s="8" t="s">
        <v>110</v>
      </c>
      <c r="Q5" s="29"/>
      <c r="R5" s="61"/>
      <c r="S5" s="29"/>
      <c r="T5" s="29"/>
      <c r="U5" s="29"/>
      <c r="V5" s="29"/>
      <c r="W5" s="29"/>
      <c r="X5" s="29"/>
    </row>
    <row r="6" spans="1:34" ht="19.5" thickBot="1" x14ac:dyDescent="0.35">
      <c r="A6" s="4">
        <v>5</v>
      </c>
      <c r="B6" s="1">
        <v>45277</v>
      </c>
      <c r="C6" s="9">
        <v>202389.36</v>
      </c>
      <c r="D6" s="28">
        <f t="shared" si="0"/>
        <v>25</v>
      </c>
      <c r="E6" s="9">
        <f t="shared" si="1"/>
        <v>34862291.857328184</v>
      </c>
      <c r="F6" s="29"/>
      <c r="G6" s="32"/>
      <c r="H6" s="32"/>
      <c r="I6" s="32"/>
      <c r="J6" s="20">
        <v>4</v>
      </c>
      <c r="K6" s="20">
        <f t="shared" si="2"/>
        <v>208127.77918608813</v>
      </c>
      <c r="L6" s="20">
        <f t="shared" si="3"/>
        <v>-6594.2191860881285</v>
      </c>
      <c r="M6" s="20">
        <f t="shared" si="4"/>
        <v>43483726.674172781</v>
      </c>
      <c r="N6" s="20">
        <f t="shared" si="5"/>
        <v>18630249.47135276</v>
      </c>
      <c r="P6" s="63" t="s">
        <v>111</v>
      </c>
      <c r="Q6" s="29"/>
      <c r="R6" s="61"/>
      <c r="S6" s="29"/>
      <c r="T6" s="29"/>
      <c r="U6" s="29"/>
      <c r="V6" s="29"/>
      <c r="W6" s="29"/>
      <c r="X6" s="29"/>
      <c r="AG6" s="4" t="s">
        <v>82</v>
      </c>
      <c r="AH6" s="20">
        <f>(59*Q17)/57</f>
        <v>88400308.974277735</v>
      </c>
    </row>
    <row r="7" spans="1:34" ht="19.5" thickBot="1" x14ac:dyDescent="0.35">
      <c r="A7" s="4">
        <v>6</v>
      </c>
      <c r="B7" s="1">
        <v>45278</v>
      </c>
      <c r="C7" s="9">
        <v>201709.3</v>
      </c>
      <c r="D7" s="28">
        <f t="shared" si="0"/>
        <v>36</v>
      </c>
      <c r="E7" s="9">
        <f t="shared" si="1"/>
        <v>45569257.196915403</v>
      </c>
      <c r="F7" s="29"/>
      <c r="G7" s="32"/>
      <c r="H7" s="32"/>
      <c r="I7" s="32"/>
      <c r="J7" s="20">
        <v>5</v>
      </c>
      <c r="K7" s="20">
        <f t="shared" si="2"/>
        <v>208293.78985031816</v>
      </c>
      <c r="L7" s="20">
        <f t="shared" si="3"/>
        <v>-5904.4298503181781</v>
      </c>
      <c r="M7" s="20">
        <f t="shared" si="4"/>
        <v>34862291.85732834</v>
      </c>
      <c r="N7" s="20">
        <f t="shared" si="5"/>
        <v>17224712.898809809</v>
      </c>
      <c r="P7" s="63" t="s">
        <v>112</v>
      </c>
      <c r="Q7" s="29"/>
      <c r="R7" s="61"/>
      <c r="S7" s="29"/>
      <c r="T7" s="29"/>
      <c r="U7" s="29"/>
      <c r="V7" s="29"/>
      <c r="W7" s="29"/>
      <c r="X7" s="29"/>
      <c r="AG7" s="4" t="s">
        <v>83</v>
      </c>
      <c r="AH7" s="20">
        <f>1+(Q21/Q18)</f>
        <v>3.9528638887056182</v>
      </c>
    </row>
    <row r="8" spans="1:34" ht="19.5" thickBot="1" x14ac:dyDescent="0.35">
      <c r="A8" s="4">
        <v>7</v>
      </c>
      <c r="B8" s="1">
        <v>45279</v>
      </c>
      <c r="C8" s="9">
        <v>197964.59</v>
      </c>
      <c r="D8" s="28">
        <f t="shared" si="0"/>
        <v>49</v>
      </c>
      <c r="E8" s="9">
        <f t="shared" si="1"/>
        <v>113661637.0228291</v>
      </c>
      <c r="F8" s="29"/>
      <c r="G8" s="32"/>
      <c r="H8" s="32"/>
      <c r="I8" s="32"/>
      <c r="J8" s="20">
        <v>6</v>
      </c>
      <c r="K8" s="20">
        <f t="shared" si="2"/>
        <v>208459.80051454817</v>
      </c>
      <c r="L8" s="20">
        <f t="shared" si="3"/>
        <v>-6750.5005145481846</v>
      </c>
      <c r="M8" s="20">
        <f t="shared" si="4"/>
        <v>45569257.196915306</v>
      </c>
      <c r="N8" s="20">
        <f t="shared" si="5"/>
        <v>15874295.407543287</v>
      </c>
      <c r="P8" s="63" t="s">
        <v>113</v>
      </c>
      <c r="Q8" s="29"/>
      <c r="R8" s="61"/>
      <c r="S8" s="29"/>
      <c r="T8" s="29"/>
      <c r="U8" s="29"/>
      <c r="V8" s="29"/>
      <c r="W8" s="29"/>
      <c r="X8" s="29"/>
      <c r="AG8" s="4" t="s">
        <v>84</v>
      </c>
      <c r="AH8" s="20">
        <f>TINV(0.05,Q26)</f>
        <v>2.0024654592910065</v>
      </c>
    </row>
    <row r="9" spans="1:34" ht="19.5" thickBot="1" x14ac:dyDescent="0.35">
      <c r="A9" s="4">
        <v>8</v>
      </c>
      <c r="B9" s="1">
        <v>45280</v>
      </c>
      <c r="C9" s="9">
        <v>198201.48</v>
      </c>
      <c r="D9" s="28">
        <f t="shared" si="0"/>
        <v>64</v>
      </c>
      <c r="E9" s="9">
        <f t="shared" si="1"/>
        <v>112155340.35177089</v>
      </c>
      <c r="F9" s="29"/>
      <c r="G9" s="32"/>
      <c r="H9" s="32"/>
      <c r="I9" s="32"/>
      <c r="J9" s="20">
        <v>7</v>
      </c>
      <c r="K9" s="20">
        <f t="shared" si="2"/>
        <v>208625.81117877821</v>
      </c>
      <c r="L9" s="20">
        <f t="shared" si="3"/>
        <v>-10661.221178778214</v>
      </c>
      <c r="M9" s="20">
        <f t="shared" si="4"/>
        <v>113661637.02282915</v>
      </c>
      <c r="N9" s="20">
        <f t="shared" si="5"/>
        <v>14578996.997552721</v>
      </c>
      <c r="P9" s="64" t="s">
        <v>114</v>
      </c>
      <c r="Q9" s="29"/>
      <c r="R9" s="61"/>
      <c r="S9" s="29"/>
      <c r="T9" s="29"/>
      <c r="U9" s="29"/>
      <c r="V9" s="29"/>
      <c r="W9" s="29"/>
      <c r="X9" s="29"/>
    </row>
    <row r="10" spans="1:34" ht="19.5" thickBot="1" x14ac:dyDescent="0.35">
      <c r="A10" s="4">
        <v>9</v>
      </c>
      <c r="B10" s="1">
        <v>45281</v>
      </c>
      <c r="C10" s="9">
        <v>204107.34</v>
      </c>
      <c r="D10" s="28">
        <f t="shared" si="0"/>
        <v>81</v>
      </c>
      <c r="E10" s="9">
        <f t="shared" si="1"/>
        <v>23527277.56277461</v>
      </c>
      <c r="F10" s="29"/>
      <c r="G10" s="32"/>
      <c r="H10" s="32"/>
      <c r="I10" s="32"/>
      <c r="J10" s="20">
        <v>8</v>
      </c>
      <c r="K10" s="20">
        <f t="shared" si="2"/>
        <v>208791.82184300825</v>
      </c>
      <c r="L10" s="20">
        <f t="shared" si="3"/>
        <v>-10590.341843008238</v>
      </c>
      <c r="M10" s="20">
        <f t="shared" si="4"/>
        <v>112155340.35177113</v>
      </c>
      <c r="N10" s="20">
        <f t="shared" si="5"/>
        <v>13338817.66883835</v>
      </c>
      <c r="P10" s="64" t="s">
        <v>115</v>
      </c>
      <c r="Q10" s="29"/>
      <c r="R10" s="61"/>
      <c r="S10" s="29"/>
      <c r="T10" s="29"/>
      <c r="U10" s="29"/>
      <c r="V10" s="29"/>
      <c r="W10" s="29"/>
      <c r="X10" s="29"/>
    </row>
    <row r="11" spans="1:34" ht="19.5" thickBot="1" x14ac:dyDescent="0.35">
      <c r="A11" s="4">
        <v>10</v>
      </c>
      <c r="B11" s="1">
        <v>45282</v>
      </c>
      <c r="C11" s="9">
        <v>209960.09</v>
      </c>
      <c r="D11" s="28">
        <f t="shared" si="0"/>
        <v>100</v>
      </c>
      <c r="E11" s="9">
        <f t="shared" si="1"/>
        <v>699308.75822932494</v>
      </c>
      <c r="F11" s="29"/>
      <c r="G11" s="32"/>
      <c r="H11" s="32"/>
      <c r="I11" s="32"/>
      <c r="J11" s="20">
        <v>9</v>
      </c>
      <c r="K11" s="20">
        <f t="shared" si="2"/>
        <v>208957.83250723826</v>
      </c>
      <c r="L11" s="20">
        <f t="shared" si="3"/>
        <v>-4850.4925072382612</v>
      </c>
      <c r="M11" s="20">
        <f t="shared" si="4"/>
        <v>23527277.562774513</v>
      </c>
      <c r="N11" s="20">
        <f t="shared" si="5"/>
        <v>12153757.421400379</v>
      </c>
      <c r="P11" s="63" t="s">
        <v>116</v>
      </c>
      <c r="Q11" s="29"/>
      <c r="R11" s="61"/>
      <c r="S11" s="29"/>
      <c r="T11" s="29"/>
      <c r="U11" s="29"/>
      <c r="V11" s="29"/>
      <c r="W11" s="29"/>
      <c r="X11" s="29"/>
    </row>
    <row r="12" spans="1:34" ht="19.5" thickBot="1" x14ac:dyDescent="0.35">
      <c r="A12" s="4">
        <v>11</v>
      </c>
      <c r="B12" s="1">
        <v>45283</v>
      </c>
      <c r="C12" s="9">
        <v>210042.06</v>
      </c>
      <c r="D12" s="28">
        <f t="shared" si="0"/>
        <v>121</v>
      </c>
      <c r="E12" s="9">
        <f t="shared" si="1"/>
        <v>565814.11361343239</v>
      </c>
      <c r="F12" s="29"/>
      <c r="G12" s="32"/>
      <c r="H12" s="32"/>
      <c r="I12" s="32"/>
      <c r="J12" s="20">
        <v>10</v>
      </c>
      <c r="K12" s="20">
        <f t="shared" si="2"/>
        <v>209123.8431714683</v>
      </c>
      <c r="L12" s="20">
        <f t="shared" si="3"/>
        <v>836.24682853170088</v>
      </c>
      <c r="M12" s="20">
        <f t="shared" si="4"/>
        <v>699308.75822932797</v>
      </c>
      <c r="N12" s="20">
        <f t="shared" si="5"/>
        <v>11023816.255238393</v>
      </c>
      <c r="P12" s="63" t="s">
        <v>117</v>
      </c>
      <c r="Q12" s="29"/>
      <c r="R12" s="61"/>
      <c r="S12" s="29"/>
      <c r="T12" s="29"/>
      <c r="U12" s="29"/>
      <c r="V12" s="29"/>
      <c r="W12" s="29"/>
      <c r="X12" s="29"/>
    </row>
    <row r="13" spans="1:34" ht="19.5" thickBot="1" x14ac:dyDescent="0.35">
      <c r="A13" s="4">
        <v>12</v>
      </c>
      <c r="B13" s="1">
        <v>45284</v>
      </c>
      <c r="C13" s="9">
        <v>207951.75</v>
      </c>
      <c r="D13" s="28">
        <f t="shared" si="0"/>
        <v>144</v>
      </c>
      <c r="E13" s="9">
        <f t="shared" si="1"/>
        <v>2262360.4288947284</v>
      </c>
      <c r="F13" s="29"/>
      <c r="G13" s="32"/>
      <c r="H13" s="32"/>
      <c r="I13" s="32"/>
      <c r="J13" s="20">
        <v>11</v>
      </c>
      <c r="K13" s="20">
        <f t="shared" si="2"/>
        <v>209289.85383569833</v>
      </c>
      <c r="L13" s="20">
        <f t="shared" si="3"/>
        <v>752.2061643016641</v>
      </c>
      <c r="M13" s="20">
        <f t="shared" si="4"/>
        <v>565814.11361342215</v>
      </c>
      <c r="N13" s="20">
        <f t="shared" si="5"/>
        <v>9948994.1703526042</v>
      </c>
      <c r="P13" s="63" t="s">
        <v>118</v>
      </c>
      <c r="Q13" s="29"/>
      <c r="R13" s="61"/>
      <c r="S13" s="29"/>
      <c r="T13" s="29"/>
      <c r="U13" s="29"/>
      <c r="V13" s="29"/>
      <c r="W13" s="29"/>
      <c r="X13" s="29"/>
    </row>
    <row r="14" spans="1:34" ht="19.5" thickBot="1" x14ac:dyDescent="0.35">
      <c r="A14" s="4">
        <v>13</v>
      </c>
      <c r="B14" s="1">
        <v>45285</v>
      </c>
      <c r="C14" s="9">
        <v>208123.44</v>
      </c>
      <c r="D14" s="28">
        <f t="shared" si="0"/>
        <v>169</v>
      </c>
      <c r="E14" s="9">
        <f t="shared" si="1"/>
        <v>2245307.9411863601</v>
      </c>
      <c r="F14" s="29"/>
      <c r="G14" s="32"/>
      <c r="H14" s="32"/>
      <c r="I14" s="32"/>
      <c r="J14" s="20">
        <v>12</v>
      </c>
      <c r="K14" s="20">
        <f t="shared" si="2"/>
        <v>209455.86449992834</v>
      </c>
      <c r="L14" s="20">
        <f t="shared" si="3"/>
        <v>-1504.1144999283424</v>
      </c>
      <c r="M14" s="20">
        <f t="shared" si="4"/>
        <v>2262360.4288946874</v>
      </c>
      <c r="N14" s="20">
        <f t="shared" si="5"/>
        <v>8929291.1667431854</v>
      </c>
      <c r="P14" s="63" t="s">
        <v>119</v>
      </c>
      <c r="Q14" s="29"/>
      <c r="R14" s="61"/>
      <c r="S14" s="29"/>
      <c r="T14" s="29"/>
      <c r="U14" s="29"/>
      <c r="V14" s="29"/>
      <c r="W14" s="29"/>
      <c r="X14" s="29"/>
    </row>
    <row r="15" spans="1:34" ht="19.5" thickBot="1" x14ac:dyDescent="0.35">
      <c r="A15" s="4">
        <v>14</v>
      </c>
      <c r="B15" s="1">
        <v>45286</v>
      </c>
      <c r="C15" s="9">
        <v>204782.53</v>
      </c>
      <c r="D15" s="28">
        <f t="shared" si="0"/>
        <v>196</v>
      </c>
      <c r="E15" s="9">
        <f t="shared" si="1"/>
        <v>25053586.968781885</v>
      </c>
      <c r="F15" s="29"/>
      <c r="G15" s="32"/>
      <c r="H15" s="32"/>
      <c r="I15" s="32"/>
      <c r="J15" s="20">
        <v>13</v>
      </c>
      <c r="K15" s="20">
        <f t="shared" si="2"/>
        <v>209621.87516415838</v>
      </c>
      <c r="L15" s="20">
        <f t="shared" si="3"/>
        <v>-1498.435164158378</v>
      </c>
      <c r="M15" s="20">
        <f t="shared" si="4"/>
        <v>2245307.9411863452</v>
      </c>
      <c r="N15" s="20">
        <f t="shared" si="5"/>
        <v>7964707.2444097809</v>
      </c>
      <c r="P15" s="5"/>
      <c r="Q15" s="29"/>
      <c r="R15" s="45"/>
      <c r="S15" s="32"/>
      <c r="T15" s="32"/>
      <c r="U15" s="32"/>
      <c r="V15" s="32"/>
      <c r="W15" s="32"/>
      <c r="X15" s="32"/>
    </row>
    <row r="16" spans="1:34" ht="19.5" thickBot="1" x14ac:dyDescent="0.35">
      <c r="A16" s="4">
        <v>15</v>
      </c>
      <c r="B16" s="1">
        <v>45287</v>
      </c>
      <c r="C16" s="9">
        <v>214062.48</v>
      </c>
      <c r="D16" s="28">
        <f t="shared" si="0"/>
        <v>225</v>
      </c>
      <c r="E16" s="9">
        <f t="shared" si="1"/>
        <v>16880458.43712781</v>
      </c>
      <c r="F16" s="29"/>
      <c r="G16" s="32"/>
      <c r="H16" s="32"/>
      <c r="I16" s="32"/>
      <c r="J16" s="20">
        <v>14</v>
      </c>
      <c r="K16" s="20">
        <f t="shared" si="2"/>
        <v>209787.88582838842</v>
      </c>
      <c r="L16" s="20">
        <f t="shared" si="3"/>
        <v>-5005.3558283884195</v>
      </c>
      <c r="M16" s="20">
        <f t="shared" si="4"/>
        <v>25053586.968781922</v>
      </c>
      <c r="N16" s="20">
        <f t="shared" si="5"/>
        <v>7055242.4033525717</v>
      </c>
      <c r="P16" s="4" t="s">
        <v>56</v>
      </c>
      <c r="Q16" s="20">
        <f>VARPA(J3:J61)</f>
        <v>290</v>
      </c>
    </row>
    <row r="17" spans="1:21" ht="19.5" thickBot="1" x14ac:dyDescent="0.35">
      <c r="A17" s="4">
        <v>16</v>
      </c>
      <c r="B17" s="1">
        <v>45288</v>
      </c>
      <c r="C17" s="9">
        <v>213941.7</v>
      </c>
      <c r="D17" s="28">
        <f t="shared" si="0"/>
        <v>256</v>
      </c>
      <c r="E17" s="9">
        <f t="shared" si="1"/>
        <v>14606100.535964316</v>
      </c>
      <c r="F17" s="29"/>
      <c r="G17" s="32"/>
      <c r="H17" s="32"/>
      <c r="I17" s="32"/>
      <c r="J17" s="20">
        <v>15</v>
      </c>
      <c r="K17" s="20">
        <f t="shared" si="2"/>
        <v>209953.89649261846</v>
      </c>
      <c r="L17" s="20">
        <f t="shared" si="3"/>
        <v>4108.5835073815542</v>
      </c>
      <c r="M17" s="20">
        <f t="shared" si="4"/>
        <v>16880458.437127713</v>
      </c>
      <c r="N17" s="20">
        <f t="shared" si="5"/>
        <v>6200896.6435715603</v>
      </c>
      <c r="P17" s="4" t="s">
        <v>51</v>
      </c>
      <c r="Q17" s="20">
        <f>VARPA(L3:L61)</f>
        <v>85403688.331081867</v>
      </c>
    </row>
    <row r="18" spans="1:21" ht="19.5" thickBot="1" x14ac:dyDescent="0.35">
      <c r="A18" s="4">
        <v>17</v>
      </c>
      <c r="B18" s="1">
        <v>45289</v>
      </c>
      <c r="C18" s="9">
        <v>210369.48</v>
      </c>
      <c r="D18" s="28">
        <f t="shared" si="0"/>
        <v>289</v>
      </c>
      <c r="E18" s="9">
        <f t="shared" si="1"/>
        <v>6982.6377461100219</v>
      </c>
      <c r="F18" s="29"/>
      <c r="G18" s="32"/>
      <c r="H18" s="32"/>
      <c r="I18" s="32"/>
      <c r="J18" s="20">
        <v>16</v>
      </c>
      <c r="K18" s="20">
        <f t="shared" si="2"/>
        <v>210119.90715684847</v>
      </c>
      <c r="L18" s="20">
        <f t="shared" si="3"/>
        <v>3821.7928431515465</v>
      </c>
      <c r="M18" s="20">
        <f t="shared" si="4"/>
        <v>14606100.535964381</v>
      </c>
      <c r="N18" s="20">
        <f t="shared" si="5"/>
        <v>5401669.9650668809</v>
      </c>
      <c r="P18" s="4" t="s">
        <v>52</v>
      </c>
      <c r="Q18" s="25">
        <f>VARPA(A2:A60)</f>
        <v>304.7888537776501</v>
      </c>
    </row>
    <row r="19" spans="1:21" ht="19.5" thickBot="1" x14ac:dyDescent="0.35">
      <c r="A19" s="4">
        <v>18</v>
      </c>
      <c r="B19" s="1">
        <v>45290</v>
      </c>
      <c r="C19" s="9">
        <v>208480.27</v>
      </c>
      <c r="D19" s="28">
        <f t="shared" si="0"/>
        <v>324</v>
      </c>
      <c r="E19" s="9">
        <f t="shared" si="1"/>
        <v>3887437.1826891773</v>
      </c>
      <c r="F19" s="29"/>
      <c r="G19" s="32"/>
      <c r="H19" s="32"/>
      <c r="I19" s="32"/>
      <c r="J19" s="20">
        <v>17</v>
      </c>
      <c r="K19" s="20">
        <f t="shared" si="2"/>
        <v>210285.9178210785</v>
      </c>
      <c r="L19" s="20">
        <f t="shared" si="3"/>
        <v>83.562178921507439</v>
      </c>
      <c r="M19" s="20">
        <f t="shared" si="4"/>
        <v>6982.6377461100219</v>
      </c>
      <c r="N19" s="20">
        <f t="shared" si="5"/>
        <v>4657562.3678382533</v>
      </c>
      <c r="P19" s="4" t="s">
        <v>53</v>
      </c>
      <c r="Q19" s="20">
        <f>AVERAGE(K3:K61)</f>
        <v>212444.05645606891</v>
      </c>
    </row>
    <row r="20" spans="1:21" ht="19.5" thickBot="1" x14ac:dyDescent="0.35">
      <c r="A20" s="4">
        <v>19</v>
      </c>
      <c r="B20" s="1">
        <v>45291</v>
      </c>
      <c r="C20" s="9">
        <v>207367.69</v>
      </c>
      <c r="D20" s="28">
        <f t="shared" si="0"/>
        <v>361</v>
      </c>
      <c r="E20" s="9">
        <f t="shared" si="1"/>
        <v>10564119.534076132</v>
      </c>
      <c r="F20" s="29"/>
      <c r="G20" s="32"/>
      <c r="H20" s="32"/>
      <c r="I20" s="32"/>
      <c r="J20" s="20">
        <v>18</v>
      </c>
      <c r="K20" s="20">
        <f t="shared" si="2"/>
        <v>210451.92848530854</v>
      </c>
      <c r="L20" s="20">
        <f t="shared" si="3"/>
        <v>-1971.6584853085515</v>
      </c>
      <c r="M20" s="20">
        <f t="shared" si="4"/>
        <v>3887437.1826892113</v>
      </c>
      <c r="N20" s="20">
        <f t="shared" si="5"/>
        <v>3968573.8518858217</v>
      </c>
      <c r="P20" s="4" t="s">
        <v>54</v>
      </c>
      <c r="Q20" s="20">
        <f>AVERAGE(L3:L61)</f>
        <v>73.157272744673236</v>
      </c>
    </row>
    <row r="21" spans="1:21" ht="19.5" thickBot="1" x14ac:dyDescent="0.35">
      <c r="A21" s="4">
        <v>20</v>
      </c>
      <c r="B21" s="1">
        <v>45292</v>
      </c>
      <c r="C21" s="9">
        <v>209156.25</v>
      </c>
      <c r="D21" s="28">
        <f t="shared" si="0"/>
        <v>400</v>
      </c>
      <c r="E21" s="9">
        <f t="shared" si="1"/>
        <v>2649406.6837423071</v>
      </c>
      <c r="F21" s="29"/>
      <c r="G21" s="32"/>
      <c r="H21" s="32"/>
      <c r="I21" s="32"/>
      <c r="J21" s="20">
        <v>19</v>
      </c>
      <c r="K21" s="20">
        <f t="shared" si="2"/>
        <v>210617.93914953855</v>
      </c>
      <c r="L21" s="20">
        <f t="shared" si="3"/>
        <v>-3250.2491495385475</v>
      </c>
      <c r="M21" s="20">
        <f t="shared" si="4"/>
        <v>10564119.534076052</v>
      </c>
      <c r="N21" s="20">
        <f t="shared" si="5"/>
        <v>3334704.4172096937</v>
      </c>
      <c r="P21" s="4" t="s">
        <v>55</v>
      </c>
      <c r="Q21" s="20">
        <f>AVERAGE(J3:J61)^2</f>
        <v>900</v>
      </c>
    </row>
    <row r="22" spans="1:21" ht="19.5" thickBot="1" x14ac:dyDescent="0.35">
      <c r="A22" s="4">
        <v>21</v>
      </c>
      <c r="B22" s="1">
        <v>45293</v>
      </c>
      <c r="C22" s="9">
        <v>214298.86</v>
      </c>
      <c r="D22" s="28">
        <f t="shared" si="0"/>
        <v>441</v>
      </c>
      <c r="E22" s="9">
        <f t="shared" si="1"/>
        <v>11215128.008460972</v>
      </c>
      <c r="F22" s="29"/>
      <c r="G22" s="32"/>
      <c r="H22" s="32"/>
      <c r="I22" s="32"/>
      <c r="J22" s="20">
        <v>20</v>
      </c>
      <c r="K22" s="20">
        <f>$Q$2+$Q$3*J22</f>
        <v>210783.94981376859</v>
      </c>
      <c r="L22" s="20">
        <f t="shared" si="3"/>
        <v>-1627.6998137685878</v>
      </c>
      <c r="M22" s="20">
        <f t="shared" si="4"/>
        <v>2649406.6837422955</v>
      </c>
      <c r="N22" s="20">
        <f t="shared" si="5"/>
        <v>2755954.0638096468</v>
      </c>
    </row>
    <row r="23" spans="1:21" ht="19.5" thickBot="1" x14ac:dyDescent="0.35">
      <c r="A23" s="4">
        <v>22</v>
      </c>
      <c r="B23" s="1">
        <v>45294</v>
      </c>
      <c r="C23" s="9">
        <v>205518.78</v>
      </c>
      <c r="D23" s="28">
        <f t="shared" si="0"/>
        <v>484</v>
      </c>
      <c r="E23" s="9">
        <f t="shared" si="1"/>
        <v>31328548.682642873</v>
      </c>
      <c r="F23" s="29"/>
      <c r="G23" s="32"/>
      <c r="H23" s="32"/>
      <c r="I23" s="32"/>
      <c r="J23" s="20">
        <v>21</v>
      </c>
      <c r="K23" s="20">
        <f t="shared" si="2"/>
        <v>210949.96047799863</v>
      </c>
      <c r="L23" s="20">
        <f t="shared" si="3"/>
        <v>3348.8995220013603</v>
      </c>
      <c r="M23" s="20">
        <f t="shared" si="4"/>
        <v>11215128.008460939</v>
      </c>
      <c r="N23" s="20">
        <f t="shared" si="5"/>
        <v>2232322.7916857963</v>
      </c>
      <c r="P23" s="91" t="s">
        <v>57</v>
      </c>
      <c r="Q23" s="91"/>
      <c r="R23" s="91"/>
      <c r="S23" s="91"/>
      <c r="T23" s="51" t="s">
        <v>69</v>
      </c>
      <c r="U23" s="20">
        <f>FINV(0.05,Q25,Q26)</f>
        <v>4.0098679156535457</v>
      </c>
    </row>
    <row r="24" spans="1:21" ht="19.5" thickBot="1" x14ac:dyDescent="0.35">
      <c r="A24" s="4">
        <v>23</v>
      </c>
      <c r="B24" s="1">
        <v>45295</v>
      </c>
      <c r="C24" s="9">
        <v>210132.83</v>
      </c>
      <c r="D24" s="28">
        <f t="shared" si="0"/>
        <v>529</v>
      </c>
      <c r="E24" s="9">
        <f t="shared" si="1"/>
        <v>1320549.8742872754</v>
      </c>
      <c r="F24" s="29"/>
      <c r="G24" s="32"/>
      <c r="H24" s="32"/>
      <c r="I24" s="32"/>
      <c r="J24" s="20">
        <v>22</v>
      </c>
      <c r="K24" s="20">
        <f t="shared" si="2"/>
        <v>211115.97114222866</v>
      </c>
      <c r="L24" s="20">
        <f t="shared" si="3"/>
        <v>-5597.1911422286648</v>
      </c>
      <c r="M24" s="20">
        <f t="shared" si="4"/>
        <v>31328548.682643026</v>
      </c>
      <c r="N24" s="20">
        <f t="shared" si="5"/>
        <v>1763810.6008381429</v>
      </c>
      <c r="P24" s="23"/>
      <c r="Q24" s="4" t="s">
        <v>61</v>
      </c>
      <c r="R24" s="4" t="s">
        <v>62</v>
      </c>
      <c r="S24" s="4" t="s">
        <v>63</v>
      </c>
      <c r="T24" s="4" t="s">
        <v>64</v>
      </c>
      <c r="U24" s="4" t="s">
        <v>65</v>
      </c>
    </row>
    <row r="25" spans="1:21" ht="19.5" thickBot="1" x14ac:dyDescent="0.35">
      <c r="A25" s="4">
        <v>24</v>
      </c>
      <c r="B25" s="1">
        <v>45296</v>
      </c>
      <c r="C25" s="9">
        <v>209287.52</v>
      </c>
      <c r="D25" s="28">
        <f t="shared" si="0"/>
        <v>576</v>
      </c>
      <c r="E25" s="9">
        <f t="shared" si="1"/>
        <v>4667641.2966038184</v>
      </c>
      <c r="F25" s="29"/>
      <c r="G25" s="32"/>
      <c r="H25" s="32"/>
      <c r="I25" s="32"/>
      <c r="J25" s="20">
        <v>23</v>
      </c>
      <c r="K25" s="20">
        <f t="shared" si="2"/>
        <v>211281.98180645867</v>
      </c>
      <c r="L25" s="20">
        <f t="shared" si="3"/>
        <v>-1149.1518064586853</v>
      </c>
      <c r="M25" s="20">
        <f t="shared" si="4"/>
        <v>1320549.8742872598</v>
      </c>
      <c r="N25" s="20">
        <f t="shared" si="5"/>
        <v>1350417.491266754</v>
      </c>
      <c r="P25" s="4" t="s">
        <v>58</v>
      </c>
      <c r="Q25" s="20">
        <v>1</v>
      </c>
      <c r="R25" s="20">
        <f>N63</f>
        <v>471543740.31781495</v>
      </c>
      <c r="S25" s="20">
        <f>R25/Q25</f>
        <v>471543740.31781495</v>
      </c>
      <c r="T25" s="20">
        <f>S25/S26</f>
        <v>5.333852307126846</v>
      </c>
      <c r="U25" s="20">
        <f>FDIST(T25,Q25,Q26)</f>
        <v>2.4559977542400448E-2</v>
      </c>
    </row>
    <row r="26" spans="1:21" ht="19.5" thickBot="1" x14ac:dyDescent="0.35">
      <c r="A26" s="4">
        <v>25</v>
      </c>
      <c r="B26" s="1">
        <v>45297</v>
      </c>
      <c r="C26" s="9">
        <v>206621.06</v>
      </c>
      <c r="D26" s="28">
        <f t="shared" si="0"/>
        <v>625</v>
      </c>
      <c r="E26" s="9">
        <f t="shared" si="1"/>
        <v>24929481.148532182</v>
      </c>
      <c r="F26" s="29"/>
      <c r="G26" s="32"/>
      <c r="H26" s="32"/>
      <c r="I26" s="32"/>
      <c r="J26" s="20">
        <v>24</v>
      </c>
      <c r="K26" s="20">
        <f t="shared" si="2"/>
        <v>211447.99247068871</v>
      </c>
      <c r="L26" s="20">
        <f t="shared" si="3"/>
        <v>-2160.4724706887209</v>
      </c>
      <c r="M26" s="20">
        <f t="shared" si="4"/>
        <v>4667641.2966038259</v>
      </c>
      <c r="N26" s="20">
        <f t="shared" si="5"/>
        <v>992143.4629714844</v>
      </c>
      <c r="P26" s="4" t="s">
        <v>59</v>
      </c>
      <c r="Q26" s="20">
        <v>57</v>
      </c>
      <c r="R26" s="20">
        <f>M63</f>
        <v>5039133378.7406006</v>
      </c>
      <c r="S26" s="20">
        <f>R26/Q26</f>
        <v>88405848.749835104</v>
      </c>
      <c r="T26" s="20" t="s">
        <v>68</v>
      </c>
      <c r="U26" s="20" t="s">
        <v>68</v>
      </c>
    </row>
    <row r="27" spans="1:21" ht="19.5" thickBot="1" x14ac:dyDescent="0.35">
      <c r="A27" s="4">
        <v>26</v>
      </c>
      <c r="B27" s="1">
        <v>45298</v>
      </c>
      <c r="C27" s="9">
        <v>206125.66</v>
      </c>
      <c r="D27" s="28">
        <f t="shared" si="0"/>
        <v>676</v>
      </c>
      <c r="E27" s="9">
        <f t="shared" si="1"/>
        <v>31971716.885948058</v>
      </c>
      <c r="F27" s="29"/>
      <c r="G27" s="32"/>
      <c r="H27" s="32"/>
      <c r="I27" s="32"/>
      <c r="J27" s="20">
        <v>25</v>
      </c>
      <c r="K27" s="20">
        <f t="shared" si="2"/>
        <v>211614.00313491875</v>
      </c>
      <c r="L27" s="20">
        <f t="shared" si="3"/>
        <v>-4992.9431349187507</v>
      </c>
      <c r="M27" s="20">
        <f t="shared" si="4"/>
        <v>24929481.148532283</v>
      </c>
      <c r="N27" s="20">
        <f t="shared" si="5"/>
        <v>688988.51595241169</v>
      </c>
      <c r="P27" s="4" t="s">
        <v>60</v>
      </c>
      <c r="Q27" s="20">
        <f>SUM(Q25:Q26)</f>
        <v>58</v>
      </c>
      <c r="R27" s="20">
        <f>SUM(R25:R26)</f>
        <v>5510677119.0584154</v>
      </c>
      <c r="S27" s="20" t="s">
        <v>68</v>
      </c>
      <c r="T27" s="20" t="s">
        <v>68</v>
      </c>
      <c r="U27" s="20" t="s">
        <v>68</v>
      </c>
    </row>
    <row r="28" spans="1:21" ht="19.5" thickBot="1" x14ac:dyDescent="0.35">
      <c r="A28" s="4">
        <v>27</v>
      </c>
      <c r="B28" s="1">
        <v>45299</v>
      </c>
      <c r="C28" s="9">
        <v>210939.7</v>
      </c>
      <c r="D28" s="28">
        <f t="shared" si="0"/>
        <v>729</v>
      </c>
      <c r="E28" s="9">
        <f t="shared" si="1"/>
        <v>1012688.9255946004</v>
      </c>
      <c r="F28" s="29"/>
      <c r="G28" s="32"/>
      <c r="H28" s="32"/>
      <c r="I28" s="32"/>
      <c r="J28" s="20">
        <v>26</v>
      </c>
      <c r="K28" s="20">
        <f t="shared" si="2"/>
        <v>211780.01379914876</v>
      </c>
      <c r="L28" s="20">
        <f t="shared" si="3"/>
        <v>-5654.3537991487538</v>
      </c>
      <c r="M28" s="20">
        <f t="shared" si="4"/>
        <v>31971716.885947946</v>
      </c>
      <c r="N28" s="20">
        <f t="shared" si="5"/>
        <v>440952.65020957444</v>
      </c>
      <c r="P28" s="60" t="s">
        <v>101</v>
      </c>
      <c r="Q28" s="29"/>
      <c r="R28" s="29"/>
      <c r="S28" s="29"/>
      <c r="T28" s="29"/>
      <c r="U28" s="29"/>
    </row>
    <row r="29" spans="1:21" ht="19.5" thickBot="1" x14ac:dyDescent="0.35">
      <c r="A29" s="4">
        <v>28</v>
      </c>
      <c r="B29" s="1">
        <v>45300</v>
      </c>
      <c r="C29" s="9">
        <v>212371.89</v>
      </c>
      <c r="D29" s="28">
        <f t="shared" si="0"/>
        <v>784</v>
      </c>
      <c r="E29" s="9">
        <f t="shared" si="1"/>
        <v>67524.554705440183</v>
      </c>
      <c r="F29" s="29"/>
      <c r="G29" s="32"/>
      <c r="H29" s="32"/>
      <c r="I29" s="32"/>
      <c r="J29" s="20">
        <v>27</v>
      </c>
      <c r="K29" s="20">
        <f t="shared" si="2"/>
        <v>211946.0244633788</v>
      </c>
      <c r="L29" s="20">
        <f t="shared" si="3"/>
        <v>-1006.3244633787835</v>
      </c>
      <c r="M29" s="20">
        <f t="shared" si="4"/>
        <v>1012688.9255945967</v>
      </c>
      <c r="N29" s="20">
        <f t="shared" si="5"/>
        <v>248035.86574288559</v>
      </c>
      <c r="P29" s="60" t="s">
        <v>102</v>
      </c>
      <c r="Q29" s="29"/>
      <c r="R29" s="29"/>
      <c r="S29" s="29"/>
      <c r="T29" s="29"/>
      <c r="U29" s="29"/>
    </row>
    <row r="30" spans="1:21" ht="19.5" thickBot="1" x14ac:dyDescent="0.35">
      <c r="A30" s="4">
        <v>29</v>
      </c>
      <c r="B30" s="1">
        <v>45301</v>
      </c>
      <c r="C30" s="9">
        <v>231375.73</v>
      </c>
      <c r="D30" s="28">
        <f t="shared" si="0"/>
        <v>841</v>
      </c>
      <c r="E30" s="9">
        <f t="shared" si="1"/>
        <v>364721542.11464792</v>
      </c>
      <c r="F30" s="29"/>
      <c r="G30" s="32"/>
      <c r="H30" s="32"/>
      <c r="I30" s="32"/>
      <c r="J30" s="20">
        <v>28</v>
      </c>
      <c r="K30" s="20">
        <f t="shared" si="2"/>
        <v>212112.03512760883</v>
      </c>
      <c r="L30" s="20">
        <f t="shared" si="3"/>
        <v>259.85487239118083</v>
      </c>
      <c r="M30" s="20">
        <f t="shared" si="4"/>
        <v>67524.55470543688</v>
      </c>
      <c r="N30" s="20">
        <f t="shared" si="5"/>
        <v>110238.16255239361</v>
      </c>
      <c r="P30" s="60" t="s">
        <v>103</v>
      </c>
      <c r="Q30" s="29"/>
      <c r="R30" s="29"/>
      <c r="S30" s="29"/>
      <c r="T30" s="29"/>
      <c r="U30" s="29"/>
    </row>
    <row r="31" spans="1:21" ht="19.5" thickBot="1" x14ac:dyDescent="0.35">
      <c r="A31" s="4">
        <v>30</v>
      </c>
      <c r="B31" s="1">
        <v>45302</v>
      </c>
      <c r="C31" s="9">
        <v>237570.31</v>
      </c>
      <c r="D31" s="28">
        <f t="shared" si="0"/>
        <v>900</v>
      </c>
      <c r="E31" s="9">
        <f t="shared" si="1"/>
        <v>631328617.15391064</v>
      </c>
      <c r="F31" s="29"/>
      <c r="G31" s="32"/>
      <c r="H31" s="32"/>
      <c r="I31" s="32"/>
      <c r="J31" s="20">
        <v>29</v>
      </c>
      <c r="K31" s="20">
        <f t="shared" si="2"/>
        <v>212278.04579183884</v>
      </c>
      <c r="L31" s="20">
        <f t="shared" si="3"/>
        <v>19097.684208161168</v>
      </c>
      <c r="M31" s="20">
        <f t="shared" si="4"/>
        <v>364721542.11464846</v>
      </c>
      <c r="N31" s="20">
        <f t="shared" si="5"/>
        <v>27559.540638108065</v>
      </c>
      <c r="P31" s="60" t="s">
        <v>104</v>
      </c>
      <c r="Q31" s="29"/>
      <c r="R31" s="29"/>
      <c r="S31" s="29"/>
      <c r="T31" s="29"/>
      <c r="U31" s="29"/>
    </row>
    <row r="32" spans="1:21" ht="19.5" thickBot="1" x14ac:dyDescent="0.35">
      <c r="A32" s="4">
        <v>31</v>
      </c>
      <c r="B32" s="1">
        <v>45303</v>
      </c>
      <c r="C32" s="9">
        <v>232615.34</v>
      </c>
      <c r="D32" s="28">
        <f t="shared" si="0"/>
        <v>961</v>
      </c>
      <c r="E32" s="9">
        <f t="shared" si="1"/>
        <v>400210942.99130362</v>
      </c>
      <c r="F32" s="29"/>
      <c r="G32" s="32"/>
      <c r="H32" s="32"/>
      <c r="I32" s="32"/>
      <c r="J32" s="20">
        <v>30</v>
      </c>
      <c r="K32" s="20">
        <f t="shared" si="2"/>
        <v>212444.05645606888</v>
      </c>
      <c r="L32" s="20">
        <f t="shared" si="3"/>
        <v>25126.253543931118</v>
      </c>
      <c r="M32" s="20">
        <f t="shared" si="4"/>
        <v>631328617.15391099</v>
      </c>
      <c r="N32" s="20">
        <f t="shared" si="5"/>
        <v>8.4703294725430034E-22</v>
      </c>
      <c r="P32" s="60" t="s">
        <v>105</v>
      </c>
      <c r="Q32" s="29"/>
      <c r="R32" s="29"/>
      <c r="S32" s="29"/>
      <c r="T32" s="29"/>
      <c r="U32" s="29"/>
    </row>
    <row r="33" spans="1:21" ht="19.5" thickBot="1" x14ac:dyDescent="0.35">
      <c r="A33" s="4">
        <v>32</v>
      </c>
      <c r="B33" s="1">
        <v>45304</v>
      </c>
      <c r="C33" s="9">
        <v>233378.66</v>
      </c>
      <c r="D33" s="28">
        <f t="shared" si="0"/>
        <v>1024</v>
      </c>
      <c r="E33" s="9">
        <f t="shared" si="1"/>
        <v>424466393.94524437</v>
      </c>
      <c r="F33" s="29"/>
      <c r="G33" s="32"/>
      <c r="H33" s="32"/>
      <c r="I33" s="32"/>
      <c r="J33" s="20">
        <v>31</v>
      </c>
      <c r="K33" s="20">
        <f t="shared" si="2"/>
        <v>212610.06712029892</v>
      </c>
      <c r="L33" s="20">
        <f t="shared" si="3"/>
        <v>20005.272879701079</v>
      </c>
      <c r="M33" s="20">
        <f t="shared" si="4"/>
        <v>400210942.9913035</v>
      </c>
      <c r="N33" s="20">
        <f t="shared" si="5"/>
        <v>27559.540638088736</v>
      </c>
      <c r="P33" s="60" t="s">
        <v>106</v>
      </c>
      <c r="Q33" s="29"/>
      <c r="R33" s="29"/>
      <c r="S33" s="29"/>
      <c r="T33" s="29"/>
      <c r="U33" s="29"/>
    </row>
    <row r="34" spans="1:21" ht="19.5" thickBot="1" x14ac:dyDescent="0.35">
      <c r="A34" s="4">
        <v>33</v>
      </c>
      <c r="B34" s="1">
        <v>45305</v>
      </c>
      <c r="C34" s="9">
        <v>224936.09</v>
      </c>
      <c r="D34" s="28">
        <f t="shared" si="0"/>
        <v>1089</v>
      </c>
      <c r="E34" s="9">
        <f t="shared" si="1"/>
        <v>143856073.21117207</v>
      </c>
      <c r="F34" s="29"/>
      <c r="G34" s="32"/>
      <c r="H34" s="32"/>
      <c r="I34" s="32"/>
      <c r="J34" s="20">
        <v>32</v>
      </c>
      <c r="K34" s="20">
        <f t="shared" si="2"/>
        <v>212776.07778452896</v>
      </c>
      <c r="L34" s="20">
        <f t="shared" si="3"/>
        <v>20602.582215471048</v>
      </c>
      <c r="M34" s="20">
        <f t="shared" si="4"/>
        <v>424466393.9452439</v>
      </c>
      <c r="N34" s="20">
        <f t="shared" si="5"/>
        <v>110238.16255237427</v>
      </c>
      <c r="P34" s="60" t="s">
        <v>107</v>
      </c>
      <c r="Q34" s="29"/>
      <c r="R34" s="29"/>
      <c r="S34" s="29"/>
      <c r="T34" s="29"/>
      <c r="U34" s="29"/>
    </row>
    <row r="35" spans="1:21" ht="19.5" thickBot="1" x14ac:dyDescent="0.35">
      <c r="A35" s="4">
        <v>35</v>
      </c>
      <c r="B35" s="1">
        <v>45306</v>
      </c>
      <c r="C35" s="9">
        <v>228099.89</v>
      </c>
      <c r="D35" s="28">
        <f t="shared" si="0"/>
        <v>1225</v>
      </c>
      <c r="E35" s="9">
        <f t="shared" si="1"/>
        <v>219803759.21420366</v>
      </c>
      <c r="F35" s="29"/>
      <c r="G35" s="32"/>
      <c r="H35" s="32"/>
      <c r="I35" s="32"/>
      <c r="J35" s="20">
        <v>33</v>
      </c>
      <c r="K35" s="20">
        <f t="shared" si="2"/>
        <v>212942.08844875896</v>
      </c>
      <c r="L35" s="20">
        <f t="shared" si="3"/>
        <v>11994.001551241032</v>
      </c>
      <c r="M35" s="20">
        <f t="shared" si="4"/>
        <v>143856073.21117228</v>
      </c>
      <c r="N35" s="20">
        <f t="shared" si="5"/>
        <v>248035.86574282762</v>
      </c>
      <c r="P35" s="60" t="s">
        <v>108</v>
      </c>
      <c r="Q35" s="29"/>
      <c r="R35" s="29"/>
      <c r="S35" s="29"/>
      <c r="T35" s="29"/>
      <c r="U35" s="29"/>
    </row>
    <row r="36" spans="1:21" ht="19.5" thickBot="1" x14ac:dyDescent="0.35">
      <c r="A36" s="4">
        <v>36</v>
      </c>
      <c r="B36" s="1">
        <v>45307</v>
      </c>
      <c r="C36" s="9">
        <v>232996.83</v>
      </c>
      <c r="D36" s="28">
        <f t="shared" si="0"/>
        <v>1296</v>
      </c>
      <c r="E36" s="9">
        <f t="shared" si="1"/>
        <v>382464888.75751722</v>
      </c>
      <c r="F36" s="29"/>
      <c r="G36" s="32"/>
      <c r="H36" s="32"/>
      <c r="I36" s="32"/>
      <c r="J36" s="20">
        <v>34</v>
      </c>
      <c r="K36" s="20">
        <f t="shared" si="2"/>
        <v>213108.099112989</v>
      </c>
      <c r="L36" s="20">
        <f t="shared" si="3"/>
        <v>14991.790887011011</v>
      </c>
      <c r="M36" s="20">
        <f t="shared" si="4"/>
        <v>224753793.9998664</v>
      </c>
      <c r="N36" s="20">
        <f t="shared" si="5"/>
        <v>440952.65020949708</v>
      </c>
    </row>
    <row r="37" spans="1:21" ht="19.5" thickBot="1" x14ac:dyDescent="0.35">
      <c r="A37" s="4">
        <v>37</v>
      </c>
      <c r="B37" s="1">
        <v>45308</v>
      </c>
      <c r="C37" s="9">
        <v>228324.67</v>
      </c>
      <c r="D37" s="28">
        <f t="shared" si="0"/>
        <v>1369</v>
      </c>
      <c r="E37" s="9">
        <f t="shared" si="1"/>
        <v>216635387.18363774</v>
      </c>
      <c r="F37" s="29"/>
      <c r="G37" s="32"/>
      <c r="H37" s="32"/>
      <c r="I37" s="32"/>
      <c r="J37" s="20">
        <v>35</v>
      </c>
      <c r="K37" s="20">
        <f t="shared" si="2"/>
        <v>213274.10977721904</v>
      </c>
      <c r="L37" s="20">
        <f t="shared" si="3"/>
        <v>19722.720222780947</v>
      </c>
      <c r="M37" s="20">
        <f t="shared" si="4"/>
        <v>388985692.98609251</v>
      </c>
      <c r="N37" s="20">
        <f t="shared" si="5"/>
        <v>688988.51595236338</v>
      </c>
      <c r="P37" s="90" t="s">
        <v>80</v>
      </c>
      <c r="Q37" s="90"/>
    </row>
    <row r="38" spans="1:21" ht="19.5" thickBot="1" x14ac:dyDescent="0.35">
      <c r="A38" s="4">
        <v>38</v>
      </c>
      <c r="B38" s="1">
        <v>45309</v>
      </c>
      <c r="C38" s="9">
        <v>226501.38</v>
      </c>
      <c r="D38" s="28">
        <f t="shared" si="0"/>
        <v>1444</v>
      </c>
      <c r="E38" s="9">
        <f t="shared" si="1"/>
        <v>162033505.91840726</v>
      </c>
      <c r="F38" s="29"/>
      <c r="G38" s="32"/>
      <c r="H38" s="32"/>
      <c r="I38" s="32"/>
      <c r="J38" s="20">
        <v>36</v>
      </c>
      <c r="K38" s="20">
        <f t="shared" si="2"/>
        <v>213440.12044144905</v>
      </c>
      <c r="L38" s="20">
        <f t="shared" si="3"/>
        <v>14884.549558550963</v>
      </c>
      <c r="M38" s="20">
        <f t="shared" si="4"/>
        <v>221549815.56095967</v>
      </c>
      <c r="N38" s="20">
        <f t="shared" si="5"/>
        <v>992143.46297136846</v>
      </c>
      <c r="P38" s="24" t="s">
        <v>75</v>
      </c>
      <c r="Q38" s="20">
        <f>CORREL(C2:C60,A2:A60)</f>
        <v>0.29904900981435989</v>
      </c>
      <c r="R38" s="8" t="s">
        <v>97</v>
      </c>
    </row>
    <row r="39" spans="1:21" ht="19.5" thickBot="1" x14ac:dyDescent="0.35">
      <c r="A39" s="4">
        <v>39</v>
      </c>
      <c r="B39" s="1">
        <v>45310</v>
      </c>
      <c r="C39" s="9">
        <v>226607.27</v>
      </c>
      <c r="D39" s="28">
        <f t="shared" si="0"/>
        <v>1521</v>
      </c>
      <c r="E39" s="9">
        <f t="shared" si="1"/>
        <v>160506539.89760372</v>
      </c>
      <c r="F39" s="29"/>
      <c r="G39" s="32"/>
      <c r="H39" s="32"/>
      <c r="I39" s="32"/>
      <c r="J39" s="20">
        <v>37</v>
      </c>
      <c r="K39" s="20">
        <f t="shared" si="2"/>
        <v>213606.13110567909</v>
      </c>
      <c r="L39" s="20">
        <f t="shared" si="3"/>
        <v>12895.248894320917</v>
      </c>
      <c r="M39" s="20">
        <f t="shared" si="4"/>
        <v>166287444.04648483</v>
      </c>
      <c r="N39" s="20">
        <f t="shared" si="5"/>
        <v>1350417.4912666187</v>
      </c>
      <c r="P39" s="24" t="s">
        <v>76</v>
      </c>
      <c r="Q39" s="20">
        <f>R25/R27</f>
        <v>8.5569110679158331E-2</v>
      </c>
      <c r="R39" s="8" t="s">
        <v>98</v>
      </c>
    </row>
    <row r="40" spans="1:21" ht="19.5" thickBot="1" x14ac:dyDescent="0.35">
      <c r="A40" s="4">
        <v>40</v>
      </c>
      <c r="B40" s="1">
        <v>45311</v>
      </c>
      <c r="C40" s="9">
        <v>224031.95</v>
      </c>
      <c r="D40" s="28">
        <f t="shared" si="0"/>
        <v>1600</v>
      </c>
      <c r="E40" s="9">
        <f t="shared" si="1"/>
        <v>98560952.764192715</v>
      </c>
      <c r="F40" s="29"/>
      <c r="G40" s="32"/>
      <c r="H40" s="32"/>
      <c r="I40" s="32"/>
      <c r="J40" s="20">
        <v>38</v>
      </c>
      <c r="K40" s="20">
        <f t="shared" si="2"/>
        <v>213772.14176990913</v>
      </c>
      <c r="L40" s="20">
        <f t="shared" si="3"/>
        <v>12835.128230090864</v>
      </c>
      <c r="M40" s="20">
        <f t="shared" si="4"/>
        <v>164740516.68287545</v>
      </c>
      <c r="N40" s="20">
        <f t="shared" si="5"/>
        <v>1763810.6008380656</v>
      </c>
      <c r="P40" s="24" t="s">
        <v>77</v>
      </c>
      <c r="Q40" s="20" t="s">
        <v>81</v>
      </c>
    </row>
    <row r="41" spans="1:21" ht="19.5" thickBot="1" x14ac:dyDescent="0.35">
      <c r="A41" s="4">
        <v>41</v>
      </c>
      <c r="B41" s="1">
        <v>45312</v>
      </c>
      <c r="C41" s="9">
        <v>224694.75</v>
      </c>
      <c r="D41" s="28">
        <f t="shared" si="0"/>
        <v>1681</v>
      </c>
      <c r="E41" s="9">
        <f t="shared" si="1"/>
        <v>108671789.72938125</v>
      </c>
      <c r="F41" s="29"/>
      <c r="G41" s="32"/>
      <c r="H41" s="32"/>
      <c r="I41" s="32"/>
      <c r="J41" s="20">
        <v>39</v>
      </c>
      <c r="K41" s="20">
        <f t="shared" si="2"/>
        <v>213938.15243413916</v>
      </c>
      <c r="L41" s="20">
        <f t="shared" si="3"/>
        <v>10093.797565860848</v>
      </c>
      <c r="M41" s="20">
        <f t="shared" si="4"/>
        <v>101884749.30057839</v>
      </c>
      <c r="N41" s="20">
        <f t="shared" si="5"/>
        <v>2232322.7916857097</v>
      </c>
      <c r="P41" s="24" t="s">
        <v>78</v>
      </c>
      <c r="Q41" s="20">
        <f>S26^0.5</f>
        <v>9402.4384470112382</v>
      </c>
      <c r="R41" s="8" t="s">
        <v>99</v>
      </c>
    </row>
    <row r="42" spans="1:21" ht="19.5" thickBot="1" x14ac:dyDescent="0.35">
      <c r="A42" s="4">
        <v>42</v>
      </c>
      <c r="B42" s="1">
        <v>45313</v>
      </c>
      <c r="C42" s="9">
        <v>213108.53</v>
      </c>
      <c r="D42" s="28">
        <f t="shared" si="0"/>
        <v>1764</v>
      </c>
      <c r="E42" s="9">
        <f t="shared" si="1"/>
        <v>1762666.2770792756</v>
      </c>
      <c r="F42" s="29"/>
      <c r="G42" s="32"/>
      <c r="H42" s="32"/>
      <c r="I42" s="32"/>
      <c r="J42" s="20">
        <v>40</v>
      </c>
      <c r="K42" s="20">
        <f t="shared" si="2"/>
        <v>214104.16309836917</v>
      </c>
      <c r="L42" s="20">
        <f t="shared" si="3"/>
        <v>10590.586901630828</v>
      </c>
      <c r="M42" s="20">
        <f t="shared" si="4"/>
        <v>112160530.92099446</v>
      </c>
      <c r="N42" s="20">
        <f t="shared" si="5"/>
        <v>2755954.0638094535</v>
      </c>
      <c r="P42" s="24" t="s">
        <v>79</v>
      </c>
      <c r="Q42" s="52">
        <v>59</v>
      </c>
      <c r="R42" s="8" t="s">
        <v>100</v>
      </c>
    </row>
    <row r="43" spans="1:21" ht="19.5" thickBot="1" x14ac:dyDescent="0.35">
      <c r="A43" s="4">
        <v>43</v>
      </c>
      <c r="B43" s="1">
        <v>45314</v>
      </c>
      <c r="C43" s="9">
        <v>202005.8</v>
      </c>
      <c r="D43" s="28">
        <f t="shared" si="0"/>
        <v>1849</v>
      </c>
      <c r="E43" s="9">
        <f t="shared" si="1"/>
        <v>158669169.29006231</v>
      </c>
      <c r="F43" s="29"/>
      <c r="G43" s="32"/>
      <c r="H43" s="32"/>
      <c r="I43" s="32"/>
      <c r="J43" s="20">
        <v>41</v>
      </c>
      <c r="K43" s="20">
        <f t="shared" si="2"/>
        <v>214270.17376259921</v>
      </c>
      <c r="L43" s="20">
        <f t="shared" si="3"/>
        <v>-1161.6437625992112</v>
      </c>
      <c r="M43" s="20">
        <f t="shared" si="4"/>
        <v>1349416.2311856525</v>
      </c>
      <c r="N43" s="20">
        <f t="shared" si="5"/>
        <v>3334704.4172094814</v>
      </c>
    </row>
    <row r="44" spans="1:21" ht="19.5" thickBot="1" x14ac:dyDescent="0.35">
      <c r="A44" s="4">
        <v>44</v>
      </c>
      <c r="B44" s="1">
        <v>45315</v>
      </c>
      <c r="C44" s="9">
        <v>203674.7</v>
      </c>
      <c r="D44" s="28">
        <f t="shared" si="0"/>
        <v>1936</v>
      </c>
      <c r="E44" s="9">
        <f t="shared" si="1"/>
        <v>123065869.94263649</v>
      </c>
      <c r="F44" s="29"/>
      <c r="G44" s="32"/>
      <c r="H44" s="32"/>
      <c r="I44" s="32"/>
      <c r="J44" s="20">
        <v>42</v>
      </c>
      <c r="K44" s="20">
        <f t="shared" si="2"/>
        <v>214436.18442682925</v>
      </c>
      <c r="L44" s="20">
        <f t="shared" si="3"/>
        <v>-12430.38442682926</v>
      </c>
      <c r="M44" s="20">
        <f t="shared" si="4"/>
        <v>154514456.99875939</v>
      </c>
      <c r="N44" s="20">
        <f t="shared" si="5"/>
        <v>3968573.8518857057</v>
      </c>
    </row>
    <row r="45" spans="1:21" ht="19.5" thickBot="1" x14ac:dyDescent="0.35">
      <c r="A45" s="4">
        <v>45</v>
      </c>
      <c r="B45" s="1">
        <v>45316</v>
      </c>
      <c r="C45" s="9">
        <v>203397.95</v>
      </c>
      <c r="D45" s="28">
        <f t="shared" si="0"/>
        <v>2025</v>
      </c>
      <c r="E45" s="9">
        <f t="shared" si="1"/>
        <v>133085442.90212896</v>
      </c>
      <c r="F45" s="29"/>
      <c r="G45" s="32"/>
      <c r="H45" s="32"/>
      <c r="I45" s="32"/>
      <c r="J45" s="20">
        <v>43</v>
      </c>
      <c r="K45" s="20">
        <f t="shared" si="2"/>
        <v>214602.19509105926</v>
      </c>
      <c r="L45" s="20">
        <f t="shared" si="3"/>
        <v>-10927.495091059245</v>
      </c>
      <c r="M45" s="20">
        <f t="shared" si="4"/>
        <v>119410148.96512391</v>
      </c>
      <c r="N45" s="20">
        <f t="shared" si="5"/>
        <v>4657562.3678380018</v>
      </c>
    </row>
    <row r="46" spans="1:21" ht="19.5" thickBot="1" x14ac:dyDescent="0.35">
      <c r="A46" s="4">
        <v>46</v>
      </c>
      <c r="B46" s="1">
        <v>45317</v>
      </c>
      <c r="C46" s="9">
        <v>205906.55</v>
      </c>
      <c r="D46" s="28">
        <f t="shared" si="0"/>
        <v>2116</v>
      </c>
      <c r="E46" s="9">
        <f t="shared" si="1"/>
        <v>84523698.320258275</v>
      </c>
      <c r="F46" s="29"/>
      <c r="G46" s="32"/>
      <c r="H46" s="32"/>
      <c r="I46" s="32"/>
      <c r="J46" s="20">
        <v>44</v>
      </c>
      <c r="K46" s="20">
        <f t="shared" si="2"/>
        <v>214768.20575528929</v>
      </c>
      <c r="L46" s="20">
        <f t="shared" si="3"/>
        <v>-11370.255755289283</v>
      </c>
      <c r="M46" s="20">
        <f t="shared" si="4"/>
        <v>129282715.94068907</v>
      </c>
      <c r="N46" s="20">
        <f t="shared" si="5"/>
        <v>5401669.9650666099</v>
      </c>
    </row>
    <row r="47" spans="1:21" ht="19.5" thickBot="1" x14ac:dyDescent="0.35">
      <c r="A47" s="4">
        <v>47</v>
      </c>
      <c r="B47" s="1">
        <v>45318</v>
      </c>
      <c r="C47" s="9">
        <v>208448.09</v>
      </c>
      <c r="D47" s="28">
        <f t="shared" si="0"/>
        <v>2209</v>
      </c>
      <c r="E47" s="9">
        <f t="shared" si="1"/>
        <v>46487138.713276409</v>
      </c>
      <c r="F47" s="29"/>
      <c r="G47" s="32"/>
      <c r="H47" s="32"/>
      <c r="I47" s="32"/>
      <c r="J47" s="20">
        <v>45</v>
      </c>
      <c r="K47" s="20">
        <f t="shared" si="2"/>
        <v>214934.21641951933</v>
      </c>
      <c r="L47" s="20">
        <f t="shared" si="3"/>
        <v>-9027.6664195193443</v>
      </c>
      <c r="M47" s="20">
        <f t="shared" si="4"/>
        <v>81498760.982117221</v>
      </c>
      <c r="N47" s="20">
        <f t="shared" si="5"/>
        <v>6200896.643571415</v>
      </c>
    </row>
    <row r="48" spans="1:21" ht="19.5" thickBot="1" x14ac:dyDescent="0.35">
      <c r="A48" s="4">
        <v>48</v>
      </c>
      <c r="B48" s="1">
        <v>45319</v>
      </c>
      <c r="C48" s="9">
        <v>207231.98</v>
      </c>
      <c r="D48" s="28">
        <f t="shared" si="0"/>
        <v>2304</v>
      </c>
      <c r="E48" s="9">
        <f t="shared" si="1"/>
        <v>67244402.032279328</v>
      </c>
      <c r="F48" s="29"/>
      <c r="G48" s="32"/>
      <c r="H48" s="32"/>
      <c r="I48" s="32"/>
      <c r="J48" s="20">
        <v>46</v>
      </c>
      <c r="K48" s="20">
        <f t="shared" si="2"/>
        <v>215100.22708374934</v>
      </c>
      <c r="L48" s="20">
        <f t="shared" si="3"/>
        <v>-6652.137083749345</v>
      </c>
      <c r="M48" s="20">
        <f t="shared" si="4"/>
        <v>44250927.780993238</v>
      </c>
      <c r="N48" s="20">
        <f t="shared" si="5"/>
        <v>7055242.4033522625</v>
      </c>
    </row>
    <row r="49" spans="1:14" ht="19.5" thickBot="1" x14ac:dyDescent="0.35">
      <c r="A49" s="4">
        <v>49</v>
      </c>
      <c r="B49" s="1">
        <v>45320</v>
      </c>
      <c r="C49" s="9">
        <v>207286.78</v>
      </c>
      <c r="D49" s="28">
        <f t="shared" si="0"/>
        <v>2401</v>
      </c>
      <c r="E49" s="9">
        <f t="shared" si="1"/>
        <v>69080684.438090697</v>
      </c>
      <c r="F49" s="29"/>
      <c r="G49" s="32"/>
      <c r="H49" s="32"/>
      <c r="I49" s="32"/>
      <c r="J49" s="20">
        <v>47</v>
      </c>
      <c r="K49" s="20">
        <f t="shared" si="2"/>
        <v>215266.23774797938</v>
      </c>
      <c r="L49" s="20">
        <f t="shared" si="3"/>
        <v>-8034.257747979369</v>
      </c>
      <c r="M49" s="20">
        <f t="shared" si="4"/>
        <v>64549297.560966522</v>
      </c>
      <c r="N49" s="20">
        <f t="shared" si="5"/>
        <v>7964707.2444094522</v>
      </c>
    </row>
    <row r="50" spans="1:14" ht="19.5" thickBot="1" x14ac:dyDescent="0.35">
      <c r="A50" s="4">
        <v>50</v>
      </c>
      <c r="B50" s="1">
        <v>45321</v>
      </c>
      <c r="C50" s="9">
        <v>213527</v>
      </c>
      <c r="D50" s="28">
        <f t="shared" si="0"/>
        <v>2500</v>
      </c>
      <c r="E50" s="9">
        <f t="shared" si="1"/>
        <v>5005375.8925152523</v>
      </c>
      <c r="F50" s="29"/>
      <c r="G50" s="32"/>
      <c r="H50" s="32"/>
      <c r="I50" s="32"/>
      <c r="J50" s="20">
        <v>48</v>
      </c>
      <c r="K50" s="20">
        <f t="shared" si="2"/>
        <v>215432.24841220942</v>
      </c>
      <c r="L50" s="20">
        <f t="shared" si="3"/>
        <v>-8145.4684122094186</v>
      </c>
      <c r="M50" s="20">
        <f t="shared" si="4"/>
        <v>66348655.654301427</v>
      </c>
      <c r="N50" s="20">
        <f t="shared" si="5"/>
        <v>8929291.1667428389</v>
      </c>
    </row>
    <row r="51" spans="1:14" ht="19.5" thickBot="1" x14ac:dyDescent="0.35">
      <c r="A51" s="4">
        <v>51</v>
      </c>
      <c r="B51" s="1">
        <v>45322</v>
      </c>
      <c r="C51" s="9">
        <v>206637.78</v>
      </c>
      <c r="D51" s="28">
        <f t="shared" si="0"/>
        <v>2601</v>
      </c>
      <c r="E51" s="9">
        <f t="shared" si="1"/>
        <v>86350563.775057435</v>
      </c>
      <c r="F51" s="29"/>
      <c r="G51" s="32"/>
      <c r="H51" s="32"/>
      <c r="I51" s="32"/>
      <c r="J51" s="20">
        <v>49</v>
      </c>
      <c r="K51" s="20">
        <f t="shared" si="2"/>
        <v>215598.25907643946</v>
      </c>
      <c r="L51" s="20">
        <f t="shared" si="3"/>
        <v>-2071.2590764394554</v>
      </c>
      <c r="M51" s="20">
        <f t="shared" si="4"/>
        <v>4290114.1617328255</v>
      </c>
      <c r="N51" s="20">
        <f t="shared" si="5"/>
        <v>9948994.1703524217</v>
      </c>
    </row>
    <row r="52" spans="1:14" ht="19.5" thickBot="1" x14ac:dyDescent="0.35">
      <c r="A52" s="4">
        <v>52</v>
      </c>
      <c r="B52" s="1">
        <v>45323</v>
      </c>
      <c r="C52" s="9">
        <v>206516.94</v>
      </c>
      <c r="D52" s="28">
        <f t="shared" si="0"/>
        <v>2704</v>
      </c>
      <c r="E52" s="9">
        <f t="shared" si="1"/>
        <v>91763966.905633047</v>
      </c>
      <c r="F52" s="29"/>
      <c r="G52" s="32"/>
      <c r="H52" s="32"/>
      <c r="I52" s="32"/>
      <c r="J52" s="20">
        <v>50</v>
      </c>
      <c r="K52" s="20">
        <f t="shared" si="2"/>
        <v>215764.26974066946</v>
      </c>
      <c r="L52" s="20">
        <f t="shared" si="3"/>
        <v>-9126.4897406694654</v>
      </c>
      <c r="M52" s="20">
        <f t="shared" si="4"/>
        <v>83292814.986545011</v>
      </c>
      <c r="N52" s="20">
        <f t="shared" si="5"/>
        <v>11023816.255238008</v>
      </c>
    </row>
    <row r="53" spans="1:14" ht="19.5" thickBot="1" x14ac:dyDescent="0.35">
      <c r="A53" s="4">
        <v>53</v>
      </c>
      <c r="B53" s="1">
        <v>45324</v>
      </c>
      <c r="C53" s="9">
        <v>208506.41</v>
      </c>
      <c r="D53" s="28">
        <f t="shared" si="0"/>
        <v>2809</v>
      </c>
      <c r="E53" s="9">
        <f t="shared" si="1"/>
        <v>60153856.579595134</v>
      </c>
      <c r="F53" s="29"/>
      <c r="G53" s="32"/>
      <c r="H53" s="32"/>
      <c r="I53" s="32"/>
      <c r="J53" s="20">
        <v>51</v>
      </c>
      <c r="K53" s="20">
        <f t="shared" si="2"/>
        <v>215930.2804048995</v>
      </c>
      <c r="L53" s="20">
        <f t="shared" si="3"/>
        <v>-9413.3404048994998</v>
      </c>
      <c r="M53" s="20">
        <f t="shared" si="4"/>
        <v>88610977.578513473</v>
      </c>
      <c r="N53" s="20">
        <f t="shared" si="5"/>
        <v>12153757.421399973</v>
      </c>
    </row>
    <row r="54" spans="1:14" ht="19.5" thickBot="1" x14ac:dyDescent="0.35">
      <c r="A54" s="4">
        <v>54</v>
      </c>
      <c r="B54" s="1">
        <v>45325</v>
      </c>
      <c r="C54" s="9">
        <v>208570.27</v>
      </c>
      <c r="D54" s="28">
        <f t="shared" si="0"/>
        <v>2916</v>
      </c>
      <c r="E54" s="9">
        <f t="shared" si="1"/>
        <v>61748830.322315723</v>
      </c>
      <c r="F54" s="29"/>
      <c r="G54" s="32"/>
      <c r="H54" s="32"/>
      <c r="I54" s="32"/>
      <c r="J54" s="20">
        <v>52</v>
      </c>
      <c r="K54" s="20">
        <f t="shared" si="2"/>
        <v>216096.29106912954</v>
      </c>
      <c r="L54" s="20">
        <f t="shared" si="3"/>
        <v>-7589.8810691295366</v>
      </c>
      <c r="M54" s="20">
        <f t="shared" si="4"/>
        <v>57606294.64353092</v>
      </c>
      <c r="N54" s="20">
        <f t="shared" si="5"/>
        <v>13338817.668838138</v>
      </c>
    </row>
    <row r="55" spans="1:14" ht="19.5" thickBot="1" x14ac:dyDescent="0.35">
      <c r="A55" s="4">
        <v>55</v>
      </c>
      <c r="B55" s="1">
        <v>45326</v>
      </c>
      <c r="C55" s="9">
        <v>208446.36</v>
      </c>
      <c r="D55" s="28">
        <f t="shared" si="0"/>
        <v>3025</v>
      </c>
      <c r="E55" s="9">
        <f t="shared" si="1"/>
        <v>66389302.056777172</v>
      </c>
      <c r="F55" s="29"/>
      <c r="G55" s="32"/>
      <c r="H55" s="32"/>
      <c r="I55" s="32"/>
      <c r="J55" s="20">
        <v>53</v>
      </c>
      <c r="K55" s="20">
        <f t="shared" si="2"/>
        <v>216262.30173335955</v>
      </c>
      <c r="L55" s="20">
        <f t="shared" si="3"/>
        <v>-7692.0317333595594</v>
      </c>
      <c r="M55" s="20">
        <f t="shared" si="4"/>
        <v>59167352.187010467</v>
      </c>
      <c r="N55" s="20">
        <f t="shared" si="5"/>
        <v>14578996.997552276</v>
      </c>
    </row>
    <row r="56" spans="1:14" ht="19.5" thickBot="1" x14ac:dyDescent="0.35">
      <c r="A56" s="4">
        <v>56</v>
      </c>
      <c r="B56" s="1">
        <v>45327</v>
      </c>
      <c r="C56" s="9">
        <v>209582.83</v>
      </c>
      <c r="D56" s="28">
        <f t="shared" si="0"/>
        <v>3136</v>
      </c>
      <c r="E56" s="9">
        <f t="shared" si="1"/>
        <v>51516559.737456791</v>
      </c>
      <c r="F56" s="29"/>
      <c r="G56" s="32"/>
      <c r="H56" s="32"/>
      <c r="I56" s="32"/>
      <c r="J56" s="20">
        <v>54</v>
      </c>
      <c r="K56" s="20">
        <f t="shared" si="2"/>
        <v>216428.31239758959</v>
      </c>
      <c r="L56" s="20">
        <f t="shared" si="3"/>
        <v>-7981.9523975896009</v>
      </c>
      <c r="M56" s="20">
        <f t="shared" si="4"/>
        <v>63711564.077386379</v>
      </c>
      <c r="N56" s="20">
        <f t="shared" si="5"/>
        <v>15874295.407542823</v>
      </c>
    </row>
    <row r="57" spans="1:14" ht="19.5" thickBot="1" x14ac:dyDescent="0.35">
      <c r="A57" s="4">
        <v>57</v>
      </c>
      <c r="B57" s="1">
        <v>45328</v>
      </c>
      <c r="C57" s="9">
        <v>215069.56</v>
      </c>
      <c r="D57" s="28">
        <f t="shared" si="0"/>
        <v>3249</v>
      </c>
      <c r="E57" s="9">
        <f t="shared" si="1"/>
        <v>3447648.2719862876</v>
      </c>
      <c r="F57" s="29"/>
      <c r="G57" s="32"/>
      <c r="H57" s="32"/>
      <c r="I57" s="32"/>
      <c r="J57" s="20">
        <v>55</v>
      </c>
      <c r="K57" s="20">
        <f t="shared" si="2"/>
        <v>216594.32306181962</v>
      </c>
      <c r="L57" s="20">
        <f t="shared" si="3"/>
        <v>-7011.4930618196377</v>
      </c>
      <c r="M57" s="20">
        <f t="shared" si="4"/>
        <v>49161034.955944918</v>
      </c>
      <c r="N57" s="20">
        <f t="shared" si="5"/>
        <v>17224712.898809567</v>
      </c>
    </row>
    <row r="58" spans="1:14" ht="19.5" thickBot="1" x14ac:dyDescent="0.35">
      <c r="A58" s="4">
        <v>58</v>
      </c>
      <c r="B58" s="1">
        <v>45329</v>
      </c>
      <c r="C58" s="9">
        <v>218000.03</v>
      </c>
      <c r="D58" s="28">
        <f t="shared" si="0"/>
        <v>3364</v>
      </c>
      <c r="E58" s="9">
        <f t="shared" si="1"/>
        <v>823873.80667080288</v>
      </c>
      <c r="F58" s="29"/>
      <c r="G58" s="32"/>
      <c r="H58" s="32"/>
      <c r="I58" s="32"/>
      <c r="J58" s="20">
        <v>56</v>
      </c>
      <c r="K58" s="20">
        <f t="shared" si="2"/>
        <v>216760.33372604966</v>
      </c>
      <c r="L58" s="20">
        <f t="shared" si="3"/>
        <v>-1690.7737260496651</v>
      </c>
      <c r="M58" s="20">
        <f t="shared" si="4"/>
        <v>2858715.7926998679</v>
      </c>
      <c r="N58" s="20">
        <f t="shared" si="5"/>
        <v>18630249.47135251</v>
      </c>
    </row>
    <row r="59" spans="1:14" ht="19.5" thickBot="1" x14ac:dyDescent="0.35">
      <c r="A59" s="4">
        <v>59</v>
      </c>
      <c r="B59" s="1">
        <v>45330</v>
      </c>
      <c r="C59" s="9">
        <v>217961.67</v>
      </c>
      <c r="D59" s="28">
        <f t="shared" si="0"/>
        <v>3481</v>
      </c>
      <c r="E59" s="9">
        <f t="shared" si="1"/>
        <v>494636.9120390311</v>
      </c>
      <c r="F59" s="29"/>
      <c r="G59" s="32"/>
      <c r="H59" s="32"/>
      <c r="I59" s="32"/>
      <c r="J59" s="20">
        <v>57</v>
      </c>
      <c r="K59" s="20">
        <f t="shared" si="2"/>
        <v>216926.34439027967</v>
      </c>
      <c r="L59" s="20">
        <f t="shared" si="3"/>
        <v>1073.6856097203272</v>
      </c>
      <c r="M59" s="20">
        <f t="shared" si="4"/>
        <v>1152800.7885205108</v>
      </c>
      <c r="N59" s="20">
        <f t="shared" si="5"/>
        <v>20090905.125171386</v>
      </c>
    </row>
    <row r="60" spans="1:14" ht="19.5" thickBot="1" x14ac:dyDescent="0.35">
      <c r="A60" s="38">
        <v>60</v>
      </c>
      <c r="B60" s="39">
        <v>45331</v>
      </c>
      <c r="C60" s="40">
        <v>220955.63</v>
      </c>
      <c r="D60" s="41">
        <f t="shared" si="0"/>
        <v>3600</v>
      </c>
      <c r="E60" s="9">
        <f t="shared" si="1"/>
        <v>12469752.107789135</v>
      </c>
      <c r="F60" s="29"/>
      <c r="G60" s="32"/>
      <c r="H60" s="32"/>
      <c r="I60" s="32"/>
      <c r="J60" s="20">
        <v>58</v>
      </c>
      <c r="K60" s="20">
        <f t="shared" si="2"/>
        <v>217092.35505450971</v>
      </c>
      <c r="L60" s="20">
        <f t="shared" si="3"/>
        <v>869.31494549030322</v>
      </c>
      <c r="M60" s="20">
        <f t="shared" si="4"/>
        <v>755708.47445280885</v>
      </c>
      <c r="N60" s="20">
        <f t="shared" si="5"/>
        <v>21606679.860266712</v>
      </c>
    </row>
    <row r="61" spans="1:14" ht="19.5" thickBot="1" x14ac:dyDescent="0.35">
      <c r="A61" s="86"/>
      <c r="B61" s="86"/>
      <c r="C61" s="42"/>
      <c r="D61" s="43" t="s">
        <v>23</v>
      </c>
      <c r="E61" s="44">
        <f>SUM(E2:E60)</f>
        <v>5046049576.065383</v>
      </c>
      <c r="J61" s="20">
        <v>59</v>
      </c>
      <c r="K61" s="20">
        <f t="shared" si="2"/>
        <v>217258.36571873975</v>
      </c>
      <c r="L61" s="20">
        <f t="shared" si="3"/>
        <v>3697.2642812602571</v>
      </c>
      <c r="M61" s="20">
        <f t="shared" si="4"/>
        <v>13669763.165482925</v>
      </c>
      <c r="N61" s="20">
        <f t="shared" si="5"/>
        <v>23177573.676638234</v>
      </c>
    </row>
    <row r="62" spans="1:14" ht="19.5" thickBot="1" x14ac:dyDescent="0.35">
      <c r="A62" s="5"/>
      <c r="B62" s="6"/>
      <c r="C62" s="7"/>
      <c r="D62" s="7"/>
      <c r="E62" s="7"/>
      <c r="M62" s="90" t="s">
        <v>67</v>
      </c>
      <c r="N62" s="90"/>
    </row>
    <row r="63" spans="1:14" ht="19.5" thickBot="1" x14ac:dyDescent="0.35">
      <c r="A63" s="33"/>
      <c r="B63" s="34"/>
      <c r="C63" s="35"/>
      <c r="D63" s="35"/>
      <c r="E63" s="35"/>
      <c r="M63" s="20">
        <f>SUM(M3:M61)</f>
        <v>5039133378.7406006</v>
      </c>
      <c r="N63" s="20">
        <f>SUM(N3:N61)</f>
        <v>471543740.31781495</v>
      </c>
    </row>
    <row r="64" spans="1:14" x14ac:dyDescent="0.3">
      <c r="A64" s="33"/>
      <c r="B64" s="34"/>
      <c r="C64" s="36"/>
      <c r="D64" s="36"/>
      <c r="E64" s="36"/>
    </row>
    <row r="65" spans="1:9" x14ac:dyDescent="0.3">
      <c r="A65" s="33"/>
      <c r="B65" s="34"/>
      <c r="C65" s="35"/>
      <c r="D65" s="35"/>
      <c r="E65" s="35"/>
    </row>
    <row r="66" spans="1:9" x14ac:dyDescent="0.3">
      <c r="A66" t="s">
        <v>85</v>
      </c>
      <c r="B66"/>
      <c r="C66"/>
      <c r="D66"/>
      <c r="E66"/>
      <c r="F66"/>
      <c r="G66"/>
      <c r="H66"/>
      <c r="I66"/>
    </row>
    <row r="67" spans="1:9" ht="19.5" thickBot="1" x14ac:dyDescent="0.35">
      <c r="A67"/>
      <c r="B67"/>
      <c r="C67"/>
      <c r="D67"/>
      <c r="E67"/>
      <c r="F67"/>
      <c r="G67"/>
      <c r="H67"/>
      <c r="I67"/>
    </row>
    <row r="68" spans="1:9" x14ac:dyDescent="0.3">
      <c r="A68" s="56" t="s">
        <v>70</v>
      </c>
      <c r="B68" s="56"/>
      <c r="C68"/>
      <c r="D68"/>
      <c r="E68"/>
      <c r="F68"/>
      <c r="G68"/>
      <c r="H68"/>
      <c r="I68"/>
    </row>
    <row r="69" spans="1:9" x14ac:dyDescent="0.3">
      <c r="A69" s="53" t="s">
        <v>71</v>
      </c>
      <c r="B69" s="53">
        <v>0.29904900981435972</v>
      </c>
      <c r="C69"/>
      <c r="D69"/>
      <c r="E69"/>
      <c r="F69"/>
      <c r="G69"/>
      <c r="H69"/>
      <c r="I69"/>
    </row>
    <row r="70" spans="1:9" x14ac:dyDescent="0.3">
      <c r="A70" s="53" t="s">
        <v>72</v>
      </c>
      <c r="B70" s="53">
        <v>8.9430310270949012E-2</v>
      </c>
      <c r="C70"/>
      <c r="D70"/>
      <c r="E70"/>
      <c r="F70"/>
      <c r="G70"/>
      <c r="H70"/>
      <c r="I70"/>
    </row>
    <row r="71" spans="1:9" x14ac:dyDescent="0.3">
      <c r="A71" s="53" t="s">
        <v>73</v>
      </c>
      <c r="B71" s="53">
        <v>7.345540343359723E-2</v>
      </c>
      <c r="C71"/>
      <c r="D71"/>
      <c r="E71"/>
      <c r="F71"/>
      <c r="G71"/>
      <c r="H71"/>
      <c r="I71"/>
    </row>
    <row r="72" spans="1:9" x14ac:dyDescent="0.3">
      <c r="A72" s="53" t="s">
        <v>4</v>
      </c>
      <c r="B72" s="53">
        <v>9408.8886455843822</v>
      </c>
      <c r="C72"/>
      <c r="D72"/>
      <c r="E72"/>
      <c r="F72"/>
      <c r="G72"/>
      <c r="H72"/>
      <c r="I72"/>
    </row>
    <row r="73" spans="1:9" ht="19.5" thickBot="1" x14ac:dyDescent="0.35">
      <c r="A73" s="54" t="s">
        <v>74</v>
      </c>
      <c r="B73" s="54">
        <v>59</v>
      </c>
      <c r="C73"/>
      <c r="D73"/>
      <c r="E73"/>
      <c r="F73"/>
      <c r="G73"/>
      <c r="H73"/>
      <c r="I73"/>
    </row>
    <row r="74" spans="1:9" x14ac:dyDescent="0.3">
      <c r="A74"/>
      <c r="B74"/>
      <c r="C74"/>
      <c r="D74"/>
      <c r="E74"/>
      <c r="F74"/>
      <c r="G74"/>
      <c r="H74"/>
      <c r="I74"/>
    </row>
    <row r="75" spans="1:9" ht="19.5" thickBot="1" x14ac:dyDescent="0.35">
      <c r="A75" t="s">
        <v>86</v>
      </c>
      <c r="B75"/>
      <c r="C75"/>
      <c r="D75"/>
      <c r="E75"/>
      <c r="F75"/>
      <c r="G75"/>
      <c r="H75"/>
      <c r="I75"/>
    </row>
    <row r="76" spans="1:9" x14ac:dyDescent="0.3">
      <c r="A76" s="55"/>
      <c r="B76" s="55" t="s">
        <v>61</v>
      </c>
      <c r="C76" s="55" t="s">
        <v>62</v>
      </c>
      <c r="D76" s="55" t="s">
        <v>63</v>
      </c>
      <c r="E76" s="55" t="s">
        <v>64</v>
      </c>
      <c r="F76" s="55" t="s">
        <v>90</v>
      </c>
      <c r="G76"/>
      <c r="H76"/>
      <c r="I76"/>
    </row>
    <row r="77" spans="1:9" x14ac:dyDescent="0.3">
      <c r="A77" s="53" t="s">
        <v>87</v>
      </c>
      <c r="B77" s="53">
        <v>1</v>
      </c>
      <c r="C77" s="53">
        <v>495590600.39039707</v>
      </c>
      <c r="D77" s="53">
        <v>495590600.39039707</v>
      </c>
      <c r="E77" s="53">
        <v>5.598174135316226</v>
      </c>
      <c r="F77" s="53">
        <v>2.1401884171224066E-2</v>
      </c>
      <c r="G77"/>
      <c r="H77"/>
      <c r="I77"/>
    </row>
    <row r="78" spans="1:9" x14ac:dyDescent="0.3">
      <c r="A78" s="53" t="s">
        <v>88</v>
      </c>
      <c r="B78" s="53">
        <v>57</v>
      </c>
      <c r="C78" s="53">
        <v>5046049576.065383</v>
      </c>
      <c r="D78" s="53">
        <v>88527185.545006722</v>
      </c>
      <c r="E78" s="53"/>
      <c r="F78" s="53"/>
      <c r="G78"/>
      <c r="H78"/>
      <c r="I78"/>
    </row>
    <row r="79" spans="1:9" ht="19.5" thickBot="1" x14ac:dyDescent="0.35">
      <c r="A79" s="54" t="s">
        <v>89</v>
      </c>
      <c r="B79" s="54">
        <v>58</v>
      </c>
      <c r="C79" s="54">
        <v>5541640176.45578</v>
      </c>
      <c r="D79" s="54"/>
      <c r="E79" s="54"/>
      <c r="F79" s="54"/>
      <c r="G79"/>
      <c r="H79"/>
      <c r="I79"/>
    </row>
    <row r="80" spans="1:9" ht="19.5" thickBot="1" x14ac:dyDescent="0.35">
      <c r="A80"/>
      <c r="B80"/>
      <c r="C80"/>
      <c r="D80"/>
      <c r="E80"/>
      <c r="F80"/>
      <c r="G80"/>
      <c r="H80"/>
      <c r="I80"/>
    </row>
    <row r="81" spans="1:9" x14ac:dyDescent="0.3">
      <c r="A81" s="55"/>
      <c r="B81" s="55" t="s">
        <v>33</v>
      </c>
      <c r="C81" s="55" t="s">
        <v>4</v>
      </c>
      <c r="D81" s="55" t="s">
        <v>34</v>
      </c>
      <c r="E81" s="55" t="s">
        <v>35</v>
      </c>
      <c r="F81" s="55" t="s">
        <v>36</v>
      </c>
      <c r="G81" s="55" t="s">
        <v>37</v>
      </c>
      <c r="H81" s="55" t="s">
        <v>38</v>
      </c>
      <c r="I81" s="55" t="s">
        <v>39</v>
      </c>
    </row>
    <row r="82" spans="1:9" x14ac:dyDescent="0.3">
      <c r="A82" s="53" t="s">
        <v>40</v>
      </c>
      <c r="B82" s="53">
        <v>207463.73659528539</v>
      </c>
      <c r="C82" s="53">
        <v>2462.1615304916086</v>
      </c>
      <c r="D82" s="53">
        <v>84.260814745920442</v>
      </c>
      <c r="E82" s="53">
        <v>1.6090652911516111E-61</v>
      </c>
      <c r="F82" s="53">
        <v>202533.34317528087</v>
      </c>
      <c r="G82" s="53">
        <v>212394.13001528991</v>
      </c>
      <c r="H82" s="53">
        <v>202533.34317528087</v>
      </c>
      <c r="I82" s="53">
        <v>212394.13001528991</v>
      </c>
    </row>
    <row r="83" spans="1:9" ht="19.5" thickBot="1" x14ac:dyDescent="0.35">
      <c r="A83" s="54" t="s">
        <v>41</v>
      </c>
      <c r="B83" s="54">
        <v>166.01066307247154</v>
      </c>
      <c r="C83" s="54">
        <v>70.163748394644998</v>
      </c>
      <c r="D83" s="54">
        <v>2.3660460974622293</v>
      </c>
      <c r="E83" s="54">
        <v>2.1401884171223906E-2</v>
      </c>
      <c r="F83" s="54">
        <v>25.510180417810119</v>
      </c>
      <c r="G83" s="54">
        <v>306.511145727133</v>
      </c>
      <c r="H83" s="54">
        <v>25.510180417810119</v>
      </c>
      <c r="I83" s="54">
        <v>306.511145727133</v>
      </c>
    </row>
    <row r="84" spans="1:9" x14ac:dyDescent="0.3">
      <c r="A84"/>
      <c r="B84"/>
      <c r="C84"/>
      <c r="D84"/>
      <c r="E84"/>
      <c r="F84"/>
      <c r="G84"/>
      <c r="H84"/>
      <c r="I84"/>
    </row>
    <row r="85" spans="1:9" x14ac:dyDescent="0.3">
      <c r="A85"/>
      <c r="B85"/>
      <c r="C85"/>
      <c r="D85"/>
      <c r="E85"/>
      <c r="F85"/>
      <c r="G85"/>
      <c r="H85"/>
      <c r="I85"/>
    </row>
    <row r="86" spans="1:9" x14ac:dyDescent="0.3">
      <c r="A86"/>
      <c r="B86"/>
      <c r="C86"/>
      <c r="D86"/>
      <c r="E86"/>
      <c r="F86"/>
      <c r="G86"/>
      <c r="H86"/>
      <c r="I86"/>
    </row>
    <row r="87" spans="1:9" x14ac:dyDescent="0.3">
      <c r="A87" t="s">
        <v>28</v>
      </c>
      <c r="B87"/>
      <c r="C87"/>
      <c r="D87"/>
      <c r="E87"/>
      <c r="F87" t="s">
        <v>94</v>
      </c>
      <c r="G87"/>
      <c r="H87"/>
      <c r="I87"/>
    </row>
    <row r="88" spans="1:9" ht="19.5" thickBot="1" x14ac:dyDescent="0.35">
      <c r="A88"/>
      <c r="B88"/>
      <c r="C88"/>
      <c r="D88"/>
      <c r="E88"/>
      <c r="F88"/>
      <c r="G88"/>
      <c r="H88"/>
      <c r="I88"/>
    </row>
    <row r="89" spans="1:9" x14ac:dyDescent="0.3">
      <c r="A89" s="55" t="s">
        <v>22</v>
      </c>
      <c r="B89" s="55" t="s">
        <v>91</v>
      </c>
      <c r="C89" s="55" t="s">
        <v>92</v>
      </c>
      <c r="D89" s="55" t="s">
        <v>93</v>
      </c>
      <c r="E89"/>
      <c r="F89" s="55" t="s">
        <v>95</v>
      </c>
      <c r="G89" s="55" t="s">
        <v>96</v>
      </c>
      <c r="H89"/>
      <c r="I89"/>
    </row>
    <row r="90" spans="1:9" x14ac:dyDescent="0.3">
      <c r="A90" s="53">
        <v>1</v>
      </c>
      <c r="B90" s="53">
        <v>207629.74725835785</v>
      </c>
      <c r="C90" s="53">
        <v>-2730.6372583578632</v>
      </c>
      <c r="D90" s="53">
        <v>-0.29275360515516602</v>
      </c>
      <c r="E90"/>
      <c r="F90" s="53">
        <v>0.84745762711864403</v>
      </c>
      <c r="G90" s="53">
        <v>197964.59</v>
      </c>
      <c r="H90"/>
      <c r="I90"/>
    </row>
    <row r="91" spans="1:9" x14ac:dyDescent="0.3">
      <c r="A91" s="53">
        <v>2</v>
      </c>
      <c r="B91" s="53">
        <v>207795.75792143034</v>
      </c>
      <c r="C91" s="53">
        <v>2454.262078569649</v>
      </c>
      <c r="D91" s="53">
        <v>0.26312322125457277</v>
      </c>
      <c r="E91"/>
      <c r="F91" s="53">
        <v>2.5423728813559321</v>
      </c>
      <c r="G91" s="53">
        <v>198201.48</v>
      </c>
      <c r="H91"/>
      <c r="I91"/>
    </row>
    <row r="92" spans="1:9" x14ac:dyDescent="0.3">
      <c r="A92" s="53">
        <v>3</v>
      </c>
      <c r="B92" s="53">
        <v>207961.7685845028</v>
      </c>
      <c r="C92" s="53">
        <v>-6002.6885845028155</v>
      </c>
      <c r="D92" s="53">
        <v>-0.64355260602931963</v>
      </c>
      <c r="E92"/>
      <c r="F92" s="53">
        <v>4.2372881355932197</v>
      </c>
      <c r="G92" s="53">
        <v>201533.56</v>
      </c>
      <c r="H92"/>
      <c r="I92"/>
    </row>
    <row r="93" spans="1:9" x14ac:dyDescent="0.3">
      <c r="A93" s="53">
        <v>4</v>
      </c>
      <c r="B93" s="53">
        <v>208127.77924757526</v>
      </c>
      <c r="C93" s="53">
        <v>-6594.2192475752672</v>
      </c>
      <c r="D93" s="53">
        <v>-0.70697103835468389</v>
      </c>
      <c r="E93"/>
      <c r="F93" s="53">
        <v>5.9322033898305087</v>
      </c>
      <c r="G93" s="53">
        <v>201709.3</v>
      </c>
      <c r="H93"/>
      <c r="I93"/>
    </row>
    <row r="94" spans="1:9" x14ac:dyDescent="0.3">
      <c r="A94" s="53">
        <v>5</v>
      </c>
      <c r="B94" s="53">
        <v>208293.78991064776</v>
      </c>
      <c r="C94" s="53">
        <v>-5904.4299106477702</v>
      </c>
      <c r="D94" s="53">
        <v>-0.63301822218877646</v>
      </c>
      <c r="E94"/>
      <c r="F94" s="53">
        <v>7.6271186440677958</v>
      </c>
      <c r="G94" s="53">
        <v>201959.08</v>
      </c>
      <c r="H94"/>
      <c r="I94"/>
    </row>
    <row r="95" spans="1:9" x14ac:dyDescent="0.3">
      <c r="A95" s="53">
        <v>6</v>
      </c>
      <c r="B95" s="53">
        <v>208459.80057372022</v>
      </c>
      <c r="C95" s="53">
        <v>-6750.50057372023</v>
      </c>
      <c r="D95" s="53">
        <v>-0.7237260729193562</v>
      </c>
      <c r="E95"/>
      <c r="F95" s="53">
        <v>9.322033898305083</v>
      </c>
      <c r="G95" s="53">
        <v>202005.8</v>
      </c>
      <c r="H95"/>
      <c r="I95"/>
    </row>
    <row r="96" spans="1:9" x14ac:dyDescent="0.3">
      <c r="A96" s="53">
        <v>7</v>
      </c>
      <c r="B96" s="53">
        <v>208625.81123679268</v>
      </c>
      <c r="C96" s="53">
        <v>-10661.221236792684</v>
      </c>
      <c r="D96" s="53">
        <v>-1.1429972776042885</v>
      </c>
      <c r="E96"/>
      <c r="F96" s="53">
        <v>11.016949152542372</v>
      </c>
      <c r="G96" s="53">
        <v>202389.36</v>
      </c>
      <c r="H96"/>
      <c r="I96"/>
    </row>
    <row r="97" spans="1:9" x14ac:dyDescent="0.3">
      <c r="A97" s="53">
        <v>8</v>
      </c>
      <c r="B97" s="53">
        <v>208791.82189986517</v>
      </c>
      <c r="C97" s="53">
        <v>-10590.341899865161</v>
      </c>
      <c r="D97" s="53">
        <v>-1.1353982523756434</v>
      </c>
      <c r="E97"/>
      <c r="F97" s="53">
        <v>12.711864406779661</v>
      </c>
      <c r="G97" s="53">
        <v>203397.95</v>
      </c>
      <c r="H97"/>
      <c r="I97"/>
    </row>
    <row r="98" spans="1:9" x14ac:dyDescent="0.3">
      <c r="A98" s="53">
        <v>9</v>
      </c>
      <c r="B98" s="53">
        <v>208957.83256293763</v>
      </c>
      <c r="C98" s="53">
        <v>-4850.4925629376376</v>
      </c>
      <c r="D98" s="53">
        <v>-0.52002483311615921</v>
      </c>
      <c r="E98"/>
      <c r="F98" s="53">
        <v>14.406779661016948</v>
      </c>
      <c r="G98" s="53">
        <v>203674.7</v>
      </c>
      <c r="H98"/>
      <c r="I98"/>
    </row>
    <row r="99" spans="1:9" x14ac:dyDescent="0.3">
      <c r="A99" s="53">
        <v>10</v>
      </c>
      <c r="B99" s="53">
        <v>209123.8432260101</v>
      </c>
      <c r="C99" s="53">
        <v>836.24677398990025</v>
      </c>
      <c r="D99" s="53">
        <v>8.965462444182197E-2</v>
      </c>
      <c r="E99"/>
      <c r="F99" s="53">
        <v>16.101694915254235</v>
      </c>
      <c r="G99" s="53">
        <v>204107.34</v>
      </c>
      <c r="H99"/>
      <c r="I99"/>
    </row>
    <row r="100" spans="1:9" x14ac:dyDescent="0.3">
      <c r="A100" s="53">
        <v>11</v>
      </c>
      <c r="B100" s="53">
        <v>209289.85388908259</v>
      </c>
      <c r="C100" s="53">
        <v>752.20611091741011</v>
      </c>
      <c r="D100" s="53">
        <v>8.0644563871236377E-2</v>
      </c>
      <c r="E100"/>
      <c r="F100" s="53">
        <v>17.796610169491522</v>
      </c>
      <c r="G100" s="53">
        <v>204782.53</v>
      </c>
      <c r="H100"/>
      <c r="I100"/>
    </row>
    <row r="101" spans="1:9" x14ac:dyDescent="0.3">
      <c r="A101" s="53">
        <v>12</v>
      </c>
      <c r="B101" s="53">
        <v>209455.86455215505</v>
      </c>
      <c r="C101" s="53">
        <v>-1504.1145521550498</v>
      </c>
      <c r="D101" s="53">
        <v>-0.16125721435975177</v>
      </c>
      <c r="E101"/>
      <c r="F101" s="53">
        <v>19.491525423728813</v>
      </c>
      <c r="G101" s="53">
        <v>204899.11</v>
      </c>
      <c r="H101"/>
      <c r="I101"/>
    </row>
    <row r="102" spans="1:9" x14ac:dyDescent="0.3">
      <c r="A102" s="53">
        <v>13</v>
      </c>
      <c r="B102" s="53">
        <v>209621.87521522751</v>
      </c>
      <c r="C102" s="53">
        <v>-1498.4352152275096</v>
      </c>
      <c r="D102" s="53">
        <v>-0.16064832851988442</v>
      </c>
      <c r="E102"/>
      <c r="F102" s="53">
        <v>21.1864406779661</v>
      </c>
      <c r="G102" s="53">
        <v>205518.78</v>
      </c>
      <c r="H102"/>
      <c r="I102"/>
    </row>
    <row r="103" spans="1:9" x14ac:dyDescent="0.3">
      <c r="A103" s="53">
        <v>14</v>
      </c>
      <c r="B103" s="53">
        <v>209787.8858783</v>
      </c>
      <c r="C103" s="53">
        <v>-5005.3558783000044</v>
      </c>
      <c r="D103" s="53">
        <v>-0.53662784171418831</v>
      </c>
      <c r="E103"/>
      <c r="F103" s="53">
        <v>22.881355932203387</v>
      </c>
      <c r="G103" s="53">
        <v>205906.55</v>
      </c>
      <c r="H103"/>
      <c r="I103"/>
    </row>
    <row r="104" spans="1:9" x14ac:dyDescent="0.3">
      <c r="A104" s="53">
        <v>15</v>
      </c>
      <c r="B104" s="53">
        <v>209953.89654137247</v>
      </c>
      <c r="C104" s="53">
        <v>4108.583458627545</v>
      </c>
      <c r="D104" s="53">
        <v>0.44048421880738198</v>
      </c>
      <c r="E104"/>
      <c r="F104" s="53">
        <v>24.576271186440678</v>
      </c>
      <c r="G104" s="53">
        <v>206125.66</v>
      </c>
      <c r="H104"/>
      <c r="I104"/>
    </row>
    <row r="105" spans="1:9" x14ac:dyDescent="0.3">
      <c r="A105" s="53">
        <v>16</v>
      </c>
      <c r="B105" s="53">
        <v>210119.90720444493</v>
      </c>
      <c r="C105" s="53">
        <v>3821.792795555084</v>
      </c>
      <c r="D105" s="53">
        <v>0.40973718337368459</v>
      </c>
      <c r="E105"/>
      <c r="F105" s="53">
        <v>26.271186440677965</v>
      </c>
      <c r="G105" s="53">
        <v>206516.94</v>
      </c>
      <c r="H105"/>
      <c r="I105"/>
    </row>
    <row r="106" spans="1:9" x14ac:dyDescent="0.3">
      <c r="A106" s="53">
        <v>17</v>
      </c>
      <c r="B106" s="53">
        <v>210285.91786751739</v>
      </c>
      <c r="C106" s="53">
        <v>83.562132482620655</v>
      </c>
      <c r="D106" s="53">
        <v>8.9587569582392293E-3</v>
      </c>
      <c r="E106"/>
      <c r="F106" s="53">
        <v>27.966101694915253</v>
      </c>
      <c r="G106" s="53">
        <v>206621.06</v>
      </c>
      <c r="H106"/>
      <c r="I106"/>
    </row>
    <row r="107" spans="1:9" x14ac:dyDescent="0.3">
      <c r="A107" s="53">
        <v>18</v>
      </c>
      <c r="B107" s="53">
        <v>210451.92853058988</v>
      </c>
      <c r="C107" s="53">
        <v>-1971.6585305898916</v>
      </c>
      <c r="D107" s="53">
        <v>-0.21138294410889552</v>
      </c>
      <c r="E107"/>
      <c r="F107" s="53">
        <v>29.66101694915254</v>
      </c>
      <c r="G107" s="53">
        <v>206637.78</v>
      </c>
      <c r="H107"/>
      <c r="I107"/>
    </row>
    <row r="108" spans="1:9" x14ac:dyDescent="0.3">
      <c r="A108" s="53">
        <v>19</v>
      </c>
      <c r="B108" s="53">
        <v>210617.93919366234</v>
      </c>
      <c r="C108" s="53">
        <v>-3250.249193662341</v>
      </c>
      <c r="D108" s="53">
        <v>-0.34846157840442826</v>
      </c>
      <c r="E108"/>
      <c r="F108" s="53">
        <v>31.355932203389827</v>
      </c>
      <c r="G108" s="53">
        <v>207231.98</v>
      </c>
      <c r="H108"/>
      <c r="I108"/>
    </row>
    <row r="109" spans="1:9" x14ac:dyDescent="0.3">
      <c r="A109" s="53">
        <v>20</v>
      </c>
      <c r="B109" s="53">
        <v>210783.94985673481</v>
      </c>
      <c r="C109" s="53">
        <v>-1627.6998567348055</v>
      </c>
      <c r="D109" s="53">
        <v>-0.17450688468823783</v>
      </c>
      <c r="E109"/>
      <c r="F109" s="53">
        <v>33.050847457627114</v>
      </c>
      <c r="G109" s="53">
        <v>207286.78</v>
      </c>
      <c r="H109"/>
      <c r="I109"/>
    </row>
    <row r="110" spans="1:9" x14ac:dyDescent="0.3">
      <c r="A110" s="53">
        <v>21</v>
      </c>
      <c r="B110" s="53">
        <v>210949.9605198073</v>
      </c>
      <c r="C110" s="53">
        <v>3348.8994801926892</v>
      </c>
      <c r="D110" s="53">
        <v>0.35903794732452332</v>
      </c>
      <c r="E110"/>
      <c r="F110" s="53">
        <v>34.745762711864401</v>
      </c>
      <c r="G110" s="53">
        <v>207367.69</v>
      </c>
      <c r="H110"/>
      <c r="I110"/>
    </row>
    <row r="111" spans="1:9" x14ac:dyDescent="0.3">
      <c r="A111" s="53">
        <v>22</v>
      </c>
      <c r="B111" s="53">
        <v>211115.97118287976</v>
      </c>
      <c r="C111" s="53">
        <v>-5597.1911828797602</v>
      </c>
      <c r="D111" s="53">
        <v>-0.60007893487697062</v>
      </c>
      <c r="E111"/>
      <c r="F111" s="53">
        <v>36.440677966101696</v>
      </c>
      <c r="G111" s="53">
        <v>207951.75</v>
      </c>
      <c r="H111"/>
      <c r="I111"/>
    </row>
    <row r="112" spans="1:9" x14ac:dyDescent="0.3">
      <c r="A112" s="53">
        <v>23</v>
      </c>
      <c r="B112" s="53">
        <v>211281.98184595222</v>
      </c>
      <c r="C112" s="53">
        <v>-1149.151845952234</v>
      </c>
      <c r="D112" s="53">
        <v>-0.12320140463312364</v>
      </c>
      <c r="E112"/>
      <c r="F112" s="53">
        <v>38.135593220338983</v>
      </c>
      <c r="G112" s="53">
        <v>208123.44</v>
      </c>
      <c r="H112"/>
      <c r="I112"/>
    </row>
    <row r="113" spans="1:9" x14ac:dyDescent="0.3">
      <c r="A113" s="53">
        <v>24</v>
      </c>
      <c r="B113" s="53">
        <v>211447.99250902471</v>
      </c>
      <c r="C113" s="53">
        <v>-2160.472509024723</v>
      </c>
      <c r="D113" s="53">
        <v>-0.23162582797100478</v>
      </c>
      <c r="E113"/>
      <c r="F113" s="53">
        <v>39.83050847457627</v>
      </c>
      <c r="G113" s="53">
        <v>208446.36</v>
      </c>
      <c r="H113"/>
      <c r="I113"/>
    </row>
    <row r="114" spans="1:9" x14ac:dyDescent="0.3">
      <c r="A114" s="53">
        <v>25</v>
      </c>
      <c r="B114" s="53">
        <v>211614.00317209717</v>
      </c>
      <c r="C114" s="53">
        <v>-4992.943172097177</v>
      </c>
      <c r="D114" s="53">
        <v>-0.53529706646035802</v>
      </c>
      <c r="E114"/>
      <c r="F114" s="53">
        <v>41.525423728813557</v>
      </c>
      <c r="G114" s="53">
        <v>208448.09</v>
      </c>
      <c r="H114"/>
      <c r="I114"/>
    </row>
    <row r="115" spans="1:9" x14ac:dyDescent="0.3">
      <c r="A115" s="53">
        <v>26</v>
      </c>
      <c r="B115" s="53">
        <v>211780.01383516964</v>
      </c>
      <c r="C115" s="53">
        <v>-5654.3538351696334</v>
      </c>
      <c r="D115" s="53">
        <v>-0.60620738437602839</v>
      </c>
      <c r="E115"/>
      <c r="F115" s="53">
        <v>43.220338983050844</v>
      </c>
      <c r="G115" s="53">
        <v>208480.27</v>
      </c>
      <c r="H115"/>
      <c r="I115"/>
    </row>
    <row r="116" spans="1:9" x14ac:dyDescent="0.3">
      <c r="A116" s="53">
        <v>27</v>
      </c>
      <c r="B116" s="53">
        <v>211946.02449824213</v>
      </c>
      <c r="C116" s="53">
        <v>-1006.3244982421165</v>
      </c>
      <c r="D116" s="53">
        <v>-0.10788878087509553</v>
      </c>
      <c r="E116"/>
      <c r="F116" s="53">
        <v>44.915254237288131</v>
      </c>
      <c r="G116" s="53">
        <v>208506.41</v>
      </c>
      <c r="H116"/>
      <c r="I116"/>
    </row>
    <row r="117" spans="1:9" x14ac:dyDescent="0.3">
      <c r="A117" s="53">
        <v>28</v>
      </c>
      <c r="B117" s="53">
        <v>212112.03516131459</v>
      </c>
      <c r="C117" s="53">
        <v>259.8548386854236</v>
      </c>
      <c r="D117" s="53">
        <v>2.7859226123619407E-2</v>
      </c>
      <c r="E117"/>
      <c r="F117" s="53">
        <v>46.610169491525419</v>
      </c>
      <c r="G117" s="53">
        <v>208570.27</v>
      </c>
      <c r="H117"/>
      <c r="I117"/>
    </row>
    <row r="118" spans="1:9" x14ac:dyDescent="0.3">
      <c r="A118" s="53">
        <v>29</v>
      </c>
      <c r="B118" s="53">
        <v>212278.04582438705</v>
      </c>
      <c r="C118" s="53">
        <v>19097.684175612958</v>
      </c>
      <c r="D118" s="53">
        <v>2.0474766010801795</v>
      </c>
      <c r="E118"/>
      <c r="F118" s="53">
        <v>48.305084745762713</v>
      </c>
      <c r="G118" s="53">
        <v>209156.25</v>
      </c>
      <c r="H118"/>
      <c r="I118"/>
    </row>
    <row r="119" spans="1:9" x14ac:dyDescent="0.3">
      <c r="A119" s="53">
        <v>30</v>
      </c>
      <c r="B119" s="53">
        <v>212444.05648745954</v>
      </c>
      <c r="C119" s="53">
        <v>25126.253512540454</v>
      </c>
      <c r="D119" s="53">
        <v>2.6938039013876436</v>
      </c>
      <c r="E119"/>
      <c r="F119" s="53">
        <v>50</v>
      </c>
      <c r="G119" s="53">
        <v>209287.52</v>
      </c>
      <c r="H119"/>
      <c r="I119"/>
    </row>
    <row r="120" spans="1:9" x14ac:dyDescent="0.3">
      <c r="A120" s="53">
        <v>31</v>
      </c>
      <c r="B120" s="53">
        <v>212610.06715053201</v>
      </c>
      <c r="C120" s="53">
        <v>20005.27284946799</v>
      </c>
      <c r="D120" s="53">
        <v>2.1447798424593887</v>
      </c>
      <c r="E120"/>
      <c r="F120" s="53">
        <v>51.694915254237287</v>
      </c>
      <c r="G120" s="53">
        <v>209582.83</v>
      </c>
      <c r="H120"/>
      <c r="I120"/>
    </row>
    <row r="121" spans="1:9" x14ac:dyDescent="0.3">
      <c r="A121" s="53">
        <v>32</v>
      </c>
      <c r="B121" s="53">
        <v>212776.07781360447</v>
      </c>
      <c r="C121" s="53">
        <v>20602.582186395535</v>
      </c>
      <c r="D121" s="53">
        <v>2.2088178106088234</v>
      </c>
      <c r="E121"/>
      <c r="F121" s="53">
        <v>53.389830508474574</v>
      </c>
      <c r="G121" s="53">
        <v>209960.09</v>
      </c>
      <c r="H121"/>
      <c r="I121"/>
    </row>
    <row r="122" spans="1:9" x14ac:dyDescent="0.3">
      <c r="A122" s="53">
        <v>33</v>
      </c>
      <c r="B122" s="53">
        <v>212942.08847667696</v>
      </c>
      <c r="C122" s="53">
        <v>11994.001523323037</v>
      </c>
      <c r="D122" s="53">
        <v>1.2858856208169416</v>
      </c>
      <c r="E122"/>
      <c r="F122" s="53">
        <v>55.084745762711862</v>
      </c>
      <c r="G122" s="53">
        <v>210042.06</v>
      </c>
      <c r="H122"/>
      <c r="I122"/>
    </row>
    <row r="123" spans="1:9" x14ac:dyDescent="0.3">
      <c r="A123" s="53">
        <v>34</v>
      </c>
      <c r="B123" s="53">
        <v>213274.10980282188</v>
      </c>
      <c r="C123" s="53">
        <v>14825.78019717813</v>
      </c>
      <c r="D123" s="53">
        <v>1.5894826706393486</v>
      </c>
      <c r="E123"/>
      <c r="F123" s="53">
        <v>56.779661016949149</v>
      </c>
      <c r="G123" s="53">
        <v>210132.83</v>
      </c>
      <c r="H123"/>
      <c r="I123"/>
    </row>
    <row r="124" spans="1:9" x14ac:dyDescent="0.3">
      <c r="A124" s="53">
        <v>35</v>
      </c>
      <c r="B124" s="53">
        <v>213440.12046589438</v>
      </c>
      <c r="C124" s="53">
        <v>19556.709534105612</v>
      </c>
      <c r="D124" s="53">
        <v>2.0966890433938028</v>
      </c>
      <c r="E124"/>
      <c r="F124" s="53">
        <v>58.474576271186436</v>
      </c>
      <c r="G124" s="53">
        <v>210250.02</v>
      </c>
      <c r="H124"/>
      <c r="I124"/>
    </row>
    <row r="125" spans="1:9" x14ac:dyDescent="0.3">
      <c r="A125" s="53">
        <v>36</v>
      </c>
      <c r="B125" s="53">
        <v>213606.13112896684</v>
      </c>
      <c r="C125" s="53">
        <v>14718.538871033175</v>
      </c>
      <c r="D125" s="53">
        <v>1.5779852501180169</v>
      </c>
      <c r="E125"/>
      <c r="F125" s="53">
        <v>60.169491525423723</v>
      </c>
      <c r="G125" s="53">
        <v>210369.48</v>
      </c>
      <c r="H125"/>
      <c r="I125"/>
    </row>
    <row r="126" spans="1:9" x14ac:dyDescent="0.3">
      <c r="A126" s="53">
        <v>37</v>
      </c>
      <c r="B126" s="53">
        <v>213772.1417920393</v>
      </c>
      <c r="C126" s="53">
        <v>12729.238207960705</v>
      </c>
      <c r="D126" s="53">
        <v>1.3647108801629781</v>
      </c>
      <c r="E126"/>
      <c r="F126" s="53">
        <v>61.86440677966101</v>
      </c>
      <c r="G126" s="53">
        <v>210939.7</v>
      </c>
      <c r="H126"/>
      <c r="I126"/>
    </row>
    <row r="127" spans="1:9" x14ac:dyDescent="0.3">
      <c r="A127" s="53">
        <v>38</v>
      </c>
      <c r="B127" s="53">
        <v>213938.15245511179</v>
      </c>
      <c r="C127" s="53">
        <v>12669.117544888199</v>
      </c>
      <c r="D127" s="53">
        <v>1.3582653001779676</v>
      </c>
      <c r="E127"/>
      <c r="F127" s="53">
        <v>63.559322033898304</v>
      </c>
      <c r="G127" s="53">
        <v>212371.89</v>
      </c>
      <c r="H127"/>
      <c r="I127"/>
    </row>
    <row r="128" spans="1:9" x14ac:dyDescent="0.3">
      <c r="A128" s="53">
        <v>39</v>
      </c>
      <c r="B128" s="53">
        <v>214104.16311818425</v>
      </c>
      <c r="C128" s="53">
        <v>9927.7868818157585</v>
      </c>
      <c r="D128" s="53">
        <v>1.0643652473311525</v>
      </c>
      <c r="E128"/>
      <c r="F128" s="53">
        <v>65.254237288135585</v>
      </c>
      <c r="G128" s="53">
        <v>213108.53</v>
      </c>
      <c r="H128"/>
      <c r="I128"/>
    </row>
    <row r="129" spans="1:9" x14ac:dyDescent="0.3">
      <c r="A129" s="53">
        <v>40</v>
      </c>
      <c r="B129" s="53">
        <v>214270.17378125672</v>
      </c>
      <c r="C129" s="53">
        <v>10424.576218743285</v>
      </c>
      <c r="D129" s="53">
        <v>1.1176263932204604</v>
      </c>
      <c r="E129"/>
      <c r="F129" s="53">
        <v>66.949152542372872</v>
      </c>
      <c r="G129" s="53">
        <v>213527</v>
      </c>
      <c r="H129"/>
      <c r="I129"/>
    </row>
    <row r="130" spans="1:9" x14ac:dyDescent="0.3">
      <c r="A130" s="53">
        <v>41</v>
      </c>
      <c r="B130" s="53">
        <v>214436.18444432918</v>
      </c>
      <c r="C130" s="53">
        <v>-1327.6544443291787</v>
      </c>
      <c r="D130" s="53">
        <v>-0.14233879794469129</v>
      </c>
      <c r="E130"/>
      <c r="F130" s="53">
        <v>68.644067796610159</v>
      </c>
      <c r="G130" s="53">
        <v>213941.7</v>
      </c>
      <c r="H130"/>
      <c r="I130"/>
    </row>
    <row r="131" spans="1:9" x14ac:dyDescent="0.3">
      <c r="A131" s="53">
        <v>42</v>
      </c>
      <c r="B131" s="53">
        <v>214602.19510740167</v>
      </c>
      <c r="C131" s="53">
        <v>-12596.39510740168</v>
      </c>
      <c r="D131" s="53">
        <v>-1.3504686747987871</v>
      </c>
      <c r="E131"/>
      <c r="F131" s="53">
        <v>70.33898305084746</v>
      </c>
      <c r="G131" s="53">
        <v>214062.48</v>
      </c>
      <c r="H131"/>
      <c r="I131"/>
    </row>
    <row r="132" spans="1:9" x14ac:dyDescent="0.3">
      <c r="A132" s="53">
        <v>43</v>
      </c>
      <c r="B132" s="53">
        <v>214768.20577047413</v>
      </c>
      <c r="C132" s="53">
        <v>-11093.505770474119</v>
      </c>
      <c r="D132" s="53">
        <v>-1.1893428166540874</v>
      </c>
      <c r="E132"/>
      <c r="F132" s="53">
        <v>72.033898305084747</v>
      </c>
      <c r="G132" s="53">
        <v>214298.86</v>
      </c>
      <c r="H132"/>
      <c r="I132"/>
    </row>
    <row r="133" spans="1:9" x14ac:dyDescent="0.3">
      <c r="A133" s="53">
        <v>44</v>
      </c>
      <c r="B133" s="53">
        <v>214934.21643354659</v>
      </c>
      <c r="C133" s="53">
        <v>-11536.266433546582</v>
      </c>
      <c r="D133" s="53">
        <v>-1.2368115091501772</v>
      </c>
      <c r="E133"/>
      <c r="F133" s="53">
        <v>73.728813559322035</v>
      </c>
      <c r="G133" s="53">
        <v>215069.56</v>
      </c>
      <c r="H133"/>
      <c r="I133"/>
    </row>
    <row r="134" spans="1:9" x14ac:dyDescent="0.3">
      <c r="A134" s="53">
        <v>45</v>
      </c>
      <c r="B134" s="53">
        <v>215100.22709661908</v>
      </c>
      <c r="C134" s="53">
        <v>-9193.6770966190961</v>
      </c>
      <c r="D134" s="53">
        <v>-0.98566080369324105</v>
      </c>
      <c r="E134"/>
      <c r="F134" s="53">
        <v>75.423728813559322</v>
      </c>
      <c r="G134" s="53">
        <v>217961.67</v>
      </c>
      <c r="H134"/>
      <c r="I134"/>
    </row>
    <row r="135" spans="1:9" x14ac:dyDescent="0.3">
      <c r="A135" s="53">
        <v>46</v>
      </c>
      <c r="B135" s="53">
        <v>215266.23775969155</v>
      </c>
      <c r="C135" s="53">
        <v>-6818.1477596915502</v>
      </c>
      <c r="D135" s="53">
        <v>-0.73097857689478918</v>
      </c>
      <c r="E135"/>
      <c r="F135" s="53">
        <v>77.118644067796609</v>
      </c>
      <c r="G135" s="53">
        <v>218000.03</v>
      </c>
      <c r="H135"/>
      <c r="I135"/>
    </row>
    <row r="136" spans="1:9" x14ac:dyDescent="0.3">
      <c r="A136" s="53">
        <v>47</v>
      </c>
      <c r="B136" s="53">
        <v>215432.24842276401</v>
      </c>
      <c r="C136" s="53">
        <v>-8200.2684227639984</v>
      </c>
      <c r="D136" s="53">
        <v>-0.87915673773818026</v>
      </c>
      <c r="E136"/>
      <c r="F136" s="53">
        <v>78.813559322033896</v>
      </c>
      <c r="G136" s="53">
        <v>220955.63</v>
      </c>
      <c r="H136"/>
      <c r="I136"/>
    </row>
    <row r="137" spans="1:9" x14ac:dyDescent="0.3">
      <c r="A137" s="53">
        <v>48</v>
      </c>
      <c r="B137" s="53">
        <v>215598.2590858365</v>
      </c>
      <c r="C137" s="53">
        <v>-8311.4790858365013</v>
      </c>
      <c r="D137" s="53">
        <v>-0.89107971375651485</v>
      </c>
      <c r="E137"/>
      <c r="F137" s="53">
        <v>80.508474576271183</v>
      </c>
      <c r="G137" s="53">
        <v>224031.95</v>
      </c>
      <c r="H137"/>
      <c r="I137"/>
    </row>
    <row r="138" spans="1:9" x14ac:dyDescent="0.3">
      <c r="A138" s="53">
        <v>49</v>
      </c>
      <c r="B138" s="53">
        <v>215764.26974890896</v>
      </c>
      <c r="C138" s="53">
        <v>-2237.2697489089624</v>
      </c>
      <c r="D138" s="53">
        <v>-0.23985931587690032</v>
      </c>
      <c r="E138"/>
      <c r="F138" s="53">
        <v>82.20338983050847</v>
      </c>
      <c r="G138" s="53">
        <v>224694.75</v>
      </c>
      <c r="H138"/>
      <c r="I138"/>
    </row>
    <row r="139" spans="1:9" x14ac:dyDescent="0.3">
      <c r="A139" s="53">
        <v>50</v>
      </c>
      <c r="B139" s="53">
        <v>215930.28041198142</v>
      </c>
      <c r="C139" s="53">
        <v>-9292.5004119814257</v>
      </c>
      <c r="D139" s="53">
        <v>-0.99625572316017397</v>
      </c>
      <c r="E139"/>
      <c r="F139" s="53">
        <v>83.898305084745758</v>
      </c>
      <c r="G139" s="53">
        <v>224936.09</v>
      </c>
      <c r="H139"/>
      <c r="I139"/>
    </row>
    <row r="140" spans="1:9" x14ac:dyDescent="0.3">
      <c r="A140" s="53">
        <v>51</v>
      </c>
      <c r="B140" s="53">
        <v>216096.29107505392</v>
      </c>
      <c r="C140" s="53">
        <v>-9579.3510750539135</v>
      </c>
      <c r="D140" s="53">
        <v>-1.0270091912374835</v>
      </c>
      <c r="E140"/>
      <c r="F140" s="53">
        <v>85.593220338983045</v>
      </c>
      <c r="G140" s="53">
        <v>226501.38</v>
      </c>
      <c r="H140"/>
      <c r="I140"/>
    </row>
    <row r="141" spans="1:9" x14ac:dyDescent="0.3">
      <c r="A141" s="53">
        <v>52</v>
      </c>
      <c r="B141" s="53">
        <v>216262.30173812638</v>
      </c>
      <c r="C141" s="53">
        <v>-7755.8917381263745</v>
      </c>
      <c r="D141" s="53">
        <v>-0.83151479039552978</v>
      </c>
      <c r="E141"/>
      <c r="F141" s="53">
        <v>87.288135593220332</v>
      </c>
      <c r="G141" s="53">
        <v>226607.27</v>
      </c>
      <c r="H141"/>
      <c r="I141"/>
    </row>
    <row r="142" spans="1:9" x14ac:dyDescent="0.3">
      <c r="A142" s="53">
        <v>53</v>
      </c>
      <c r="B142" s="53">
        <v>216428.31240119884</v>
      </c>
      <c r="C142" s="53">
        <v>-7858.0424011988507</v>
      </c>
      <c r="D142" s="53">
        <v>-0.84246643722885628</v>
      </c>
      <c r="E142"/>
      <c r="F142" s="53">
        <v>88.983050847457619</v>
      </c>
      <c r="G142" s="53">
        <v>228099.89</v>
      </c>
      <c r="H142"/>
      <c r="I142"/>
    </row>
    <row r="143" spans="1:9" x14ac:dyDescent="0.3">
      <c r="A143" s="53">
        <v>54</v>
      </c>
      <c r="B143" s="53">
        <v>216594.32306427133</v>
      </c>
      <c r="C143" s="53">
        <v>-8147.9630642713455</v>
      </c>
      <c r="D143" s="53">
        <v>-0.8735490422375094</v>
      </c>
      <c r="E143"/>
      <c r="F143" s="53">
        <v>90.677966101694906</v>
      </c>
      <c r="G143" s="53">
        <v>228324.67</v>
      </c>
      <c r="H143"/>
      <c r="I143"/>
    </row>
    <row r="144" spans="1:9" x14ac:dyDescent="0.3">
      <c r="A144" s="53">
        <v>55</v>
      </c>
      <c r="B144" s="53">
        <v>216760.33372734379</v>
      </c>
      <c r="C144" s="53">
        <v>-7177.5037273438065</v>
      </c>
      <c r="D144" s="53">
        <v>-0.76950539137453</v>
      </c>
      <c r="E144"/>
      <c r="F144" s="53">
        <v>92.372881355932194</v>
      </c>
      <c r="G144" s="53">
        <v>231375.73</v>
      </c>
      <c r="H144"/>
      <c r="I144"/>
    </row>
    <row r="145" spans="1:9" x14ac:dyDescent="0.3">
      <c r="A145" s="53">
        <v>56</v>
      </c>
      <c r="B145" s="53">
        <v>216926.34439041626</v>
      </c>
      <c r="C145" s="53">
        <v>-1856.7843904162582</v>
      </c>
      <c r="D145" s="53">
        <v>-0.1990672040478538</v>
      </c>
      <c r="E145"/>
      <c r="F145" s="53">
        <v>94.067796610169481</v>
      </c>
      <c r="G145" s="53">
        <v>232615.34</v>
      </c>
      <c r="H145"/>
      <c r="I145"/>
    </row>
    <row r="146" spans="1:9" x14ac:dyDescent="0.3">
      <c r="A146" s="53">
        <v>57</v>
      </c>
      <c r="B146" s="53">
        <v>217092.35505348875</v>
      </c>
      <c r="C146" s="53">
        <v>907.67494651125162</v>
      </c>
      <c r="D146" s="53">
        <v>9.73124907333872E-2</v>
      </c>
      <c r="E146"/>
      <c r="F146" s="53">
        <v>95.762711864406782</v>
      </c>
      <c r="G146" s="53">
        <v>232996.83</v>
      </c>
      <c r="H146"/>
      <c r="I146"/>
    </row>
    <row r="147" spans="1:9" x14ac:dyDescent="0.3">
      <c r="A147" s="53">
        <v>58</v>
      </c>
      <c r="B147" s="53">
        <v>217258.36571656121</v>
      </c>
      <c r="C147" s="53">
        <v>703.3042834388034</v>
      </c>
      <c r="D147" s="53">
        <v>7.540176340434189E-2</v>
      </c>
      <c r="E147"/>
      <c r="F147" s="53">
        <v>97.457627118644069</v>
      </c>
      <c r="G147" s="53">
        <v>233378.66</v>
      </c>
      <c r="H147"/>
      <c r="I147"/>
    </row>
    <row r="148" spans="1:9" ht="19.5" thickBot="1" x14ac:dyDescent="0.35">
      <c r="A148" s="54">
        <v>59</v>
      </c>
      <c r="B148" s="54">
        <v>217424.37637963367</v>
      </c>
      <c r="C148" s="54">
        <v>3531.2536203663331</v>
      </c>
      <c r="D148" s="54">
        <v>0.37858826723149952</v>
      </c>
      <c r="E148"/>
      <c r="F148" s="54">
        <v>99.152542372881356</v>
      </c>
      <c r="G148" s="54">
        <v>237570.31</v>
      </c>
      <c r="H148"/>
      <c r="I148"/>
    </row>
  </sheetData>
  <sortState xmlns:xlrd2="http://schemas.microsoft.com/office/spreadsheetml/2017/richdata2" ref="G90:G148">
    <sortCondition ref="G90"/>
  </sortState>
  <mergeCells count="5">
    <mergeCell ref="A61:B61"/>
    <mergeCell ref="J1:N1"/>
    <mergeCell ref="M62:N62"/>
    <mergeCell ref="P23:S23"/>
    <mergeCell ref="P37:Q3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EBA7F-5C72-4C6A-A219-BB6C9569EE6C}">
  <dimension ref="A1:AP257"/>
  <sheetViews>
    <sheetView zoomScale="85" zoomScaleNormal="85" workbookViewId="0">
      <selection activeCell="M15" sqref="M15"/>
    </sheetView>
  </sheetViews>
  <sheetFormatPr defaultColWidth="8.85546875" defaultRowHeight="18.75" x14ac:dyDescent="0.3"/>
  <cols>
    <col min="1" max="1" width="18.7109375" style="8" bestFit="1" customWidth="1"/>
    <col min="2" max="2" width="18.7109375" style="29" bestFit="1" customWidth="1"/>
    <col min="3" max="3" width="18.7109375" style="8" bestFit="1" customWidth="1"/>
    <col min="4" max="4" width="18.7109375" style="8" customWidth="1"/>
    <col min="5" max="9" width="18.7109375" style="8" bestFit="1" customWidth="1"/>
    <col min="10" max="11" width="20" style="8" bestFit="1" customWidth="1"/>
    <col min="12" max="12" width="20.42578125" style="8" customWidth="1"/>
    <col min="13" max="13" width="15.7109375" style="8" bestFit="1" customWidth="1"/>
    <col min="14" max="14" width="21" style="8" bestFit="1" customWidth="1"/>
    <col min="15" max="19" width="18.85546875" style="8" bestFit="1" customWidth="1"/>
    <col min="20" max="20" width="18.85546875" style="8" customWidth="1"/>
    <col min="21" max="22" width="18.85546875" style="8" bestFit="1" customWidth="1"/>
    <col min="23" max="23" width="20.28515625" style="8" bestFit="1" customWidth="1"/>
    <col min="24" max="24" width="20.28515625" style="8" customWidth="1"/>
    <col min="25" max="25" width="20.28515625" style="8" bestFit="1" customWidth="1"/>
    <col min="26" max="26" width="12.5703125" style="8" bestFit="1" customWidth="1"/>
    <col min="27" max="29" width="8.85546875" style="8"/>
    <col min="30" max="30" width="25.140625" style="8" bestFit="1" customWidth="1"/>
    <col min="31" max="31" width="16.7109375" style="8" bestFit="1" customWidth="1"/>
    <col min="32" max="32" width="21.85546875" style="8" bestFit="1" customWidth="1"/>
    <col min="33" max="16384" width="8.85546875" style="8"/>
  </cols>
  <sheetData>
    <row r="1" spans="1:42" ht="19.5" thickBot="1" x14ac:dyDescent="0.35">
      <c r="A1" s="26" t="s">
        <v>0</v>
      </c>
      <c r="B1" s="2" t="s">
        <v>32</v>
      </c>
      <c r="C1" s="2" t="s">
        <v>120</v>
      </c>
      <c r="D1" s="2" t="s">
        <v>121</v>
      </c>
      <c r="F1" s="59" t="s">
        <v>122</v>
      </c>
      <c r="G1" s="72">
        <f>C61/D61</f>
        <v>8.4014207774232644E-3</v>
      </c>
      <c r="I1" s="71">
        <f>G1</f>
        <v>8.4014207774232644E-3</v>
      </c>
      <c r="J1" s="65" t="s">
        <v>126</v>
      </c>
      <c r="K1" s="65">
        <f>G3</f>
        <v>1.6</v>
      </c>
      <c r="L1" s="8" t="s">
        <v>127</v>
      </c>
      <c r="AC1" s="32"/>
      <c r="AD1" s="74"/>
      <c r="AE1" s="74"/>
      <c r="AF1" s="74"/>
      <c r="AG1" s="74"/>
      <c r="AH1" s="74"/>
      <c r="AI1" s="74"/>
      <c r="AJ1" s="74"/>
      <c r="AK1" s="74"/>
      <c r="AL1" s="74"/>
      <c r="AM1" s="32"/>
      <c r="AN1" s="32"/>
      <c r="AO1" s="32"/>
      <c r="AP1" s="32"/>
    </row>
    <row r="2" spans="1:42" ht="20.25" thickTop="1" thickBot="1" x14ac:dyDescent="0.35">
      <c r="A2" s="66">
        <v>1</v>
      </c>
      <c r="B2" s="68">
        <v>-2730.6371933980599</v>
      </c>
      <c r="C2" s="68">
        <f>(B3-B2)^2</f>
        <v>26883181.122068178</v>
      </c>
      <c r="D2" s="68">
        <f>(B2^2)*A2</f>
        <v>7456379.4819688341</v>
      </c>
      <c r="F2" s="59" t="s">
        <v>123</v>
      </c>
      <c r="G2" s="25">
        <v>1.53</v>
      </c>
      <c r="I2" s="65">
        <f>Q7</f>
        <v>8.6338465317830201E-18</v>
      </c>
      <c r="J2" s="65" t="s">
        <v>126</v>
      </c>
      <c r="K2" s="70">
        <v>0.05</v>
      </c>
      <c r="L2" s="8" t="s">
        <v>130</v>
      </c>
      <c r="V2"/>
      <c r="W2"/>
      <c r="X2"/>
      <c r="Y2"/>
      <c r="AC2" s="32"/>
      <c r="AD2" s="74"/>
      <c r="AE2" s="74"/>
      <c r="AF2" s="74"/>
      <c r="AG2" s="74"/>
      <c r="AH2" s="74"/>
      <c r="AI2" s="74"/>
      <c r="AJ2" s="74"/>
      <c r="AK2" s="74"/>
      <c r="AL2" s="74"/>
      <c r="AM2" s="32"/>
      <c r="AN2" s="32"/>
      <c r="AO2" s="32"/>
      <c r="AP2" s="32"/>
    </row>
    <row r="3" spans="1:42" ht="19.5" thickBot="1" x14ac:dyDescent="0.35">
      <c r="A3" s="67">
        <v>2</v>
      </c>
      <c r="B3" s="20">
        <v>2454.2621423719393</v>
      </c>
      <c r="C3" s="20">
        <f t="shared" ref="C3:C59" si="0">(B4-B3)^2</f>
        <v>71520014.537220925</v>
      </c>
      <c r="D3" s="20">
        <f t="shared" ref="D3:D60" si="1">(B3^2)*A3</f>
        <v>12046805.326960202</v>
      </c>
      <c r="F3" s="59" t="s">
        <v>124</v>
      </c>
      <c r="G3" s="25">
        <v>1.6</v>
      </c>
      <c r="I3" s="65">
        <f>O12</f>
        <v>0.17538673655321724</v>
      </c>
      <c r="J3" s="65" t="s">
        <v>125</v>
      </c>
      <c r="K3" s="70">
        <v>0.05</v>
      </c>
      <c r="L3" s="8" t="s">
        <v>131</v>
      </c>
      <c r="V3" t="s">
        <v>28</v>
      </c>
      <c r="W3"/>
      <c r="X3"/>
      <c r="Y3"/>
      <c r="AC3" s="32"/>
      <c r="AD3" s="75"/>
      <c r="AE3" s="75"/>
      <c r="AF3" s="74"/>
      <c r="AG3" s="74"/>
      <c r="AH3" s="74"/>
      <c r="AI3" s="74"/>
      <c r="AJ3" s="74"/>
      <c r="AK3" s="74"/>
      <c r="AL3" s="74"/>
      <c r="AM3" s="32"/>
      <c r="AN3" s="32"/>
      <c r="AO3" s="32"/>
      <c r="AP3" s="32"/>
    </row>
    <row r="4" spans="1:42" ht="19.5" thickBot="1" x14ac:dyDescent="0.35">
      <c r="A4" s="67">
        <v>3</v>
      </c>
      <c r="B4" s="20">
        <v>-6002.688521858101</v>
      </c>
      <c r="C4" s="20">
        <f t="shared" si="0"/>
        <v>349908.52672441752</v>
      </c>
      <c r="D4" s="20">
        <f t="shared" si="1"/>
        <v>108096808.47134098</v>
      </c>
      <c r="I4" s="65">
        <f>O13</f>
        <v>12.466089497002747</v>
      </c>
      <c r="J4" s="65" t="s">
        <v>125</v>
      </c>
      <c r="K4" s="70">
        <v>0.05</v>
      </c>
      <c r="L4" s="8" t="s">
        <v>131</v>
      </c>
      <c r="V4"/>
      <c r="W4"/>
      <c r="X4"/>
      <c r="Y4"/>
      <c r="AC4" s="32"/>
      <c r="AD4" s="53"/>
      <c r="AE4" s="53"/>
      <c r="AF4" s="74"/>
      <c r="AG4" s="74"/>
      <c r="AH4" s="74"/>
      <c r="AI4" s="74"/>
      <c r="AJ4" s="74"/>
      <c r="AK4" s="74"/>
      <c r="AL4" s="74"/>
      <c r="AM4" s="32"/>
      <c r="AN4" s="32"/>
      <c r="AO4" s="32"/>
      <c r="AP4" s="32"/>
    </row>
    <row r="5" spans="1:42" ht="19.5" thickBot="1" x14ac:dyDescent="0.35">
      <c r="A5" s="67">
        <v>4</v>
      </c>
      <c r="B5" s="20">
        <v>-6594.2191860881285</v>
      </c>
      <c r="C5" s="20">
        <f t="shared" si="0"/>
        <v>475809.32774194941</v>
      </c>
      <c r="D5" s="20">
        <f t="shared" si="1"/>
        <v>173934906.69669113</v>
      </c>
      <c r="I5" s="2" t="s">
        <v>128</v>
      </c>
      <c r="J5" s="69" t="s">
        <v>129</v>
      </c>
      <c r="L5" t="s">
        <v>86</v>
      </c>
      <c r="M5"/>
      <c r="N5"/>
      <c r="O5"/>
      <c r="P5"/>
      <c r="Q5"/>
      <c r="V5" s="55" t="s">
        <v>22</v>
      </c>
      <c r="W5" s="55" t="s">
        <v>91</v>
      </c>
      <c r="X5" s="55" t="s">
        <v>92</v>
      </c>
      <c r="Y5"/>
      <c r="AC5" s="32"/>
      <c r="AD5" s="53"/>
      <c r="AE5" s="53"/>
      <c r="AF5" s="74"/>
      <c r="AG5" s="74"/>
      <c r="AH5" s="74"/>
      <c r="AI5" s="74"/>
      <c r="AJ5" s="74"/>
      <c r="AK5" s="74"/>
      <c r="AL5" s="74"/>
      <c r="AM5" s="32"/>
      <c r="AN5" s="32"/>
      <c r="AO5" s="32"/>
      <c r="AP5" s="32"/>
    </row>
    <row r="6" spans="1:42" ht="19.5" thickBot="1" x14ac:dyDescent="0.35">
      <c r="A6" s="67">
        <v>5</v>
      </c>
      <c r="B6" s="20">
        <v>-5904.4298503181781</v>
      </c>
      <c r="C6" s="20">
        <f t="shared" si="0"/>
        <v>715835.56887060439</v>
      </c>
      <c r="D6" s="20">
        <f t="shared" si="1"/>
        <v>174311459.28664172</v>
      </c>
      <c r="I6" s="68">
        <v>2454.2621423719393</v>
      </c>
      <c r="J6" s="68">
        <v>-2730.6371933980554</v>
      </c>
      <c r="L6" s="55"/>
      <c r="M6" s="55" t="s">
        <v>61</v>
      </c>
      <c r="N6" s="55" t="s">
        <v>62</v>
      </c>
      <c r="O6" s="55" t="s">
        <v>63</v>
      </c>
      <c r="P6" s="55" t="s">
        <v>64</v>
      </c>
      <c r="Q6" s="55" t="s">
        <v>90</v>
      </c>
      <c r="V6" s="53">
        <v>1</v>
      </c>
      <c r="W6" s="53">
        <v>-2278.5690615036165</v>
      </c>
      <c r="X6" s="53">
        <v>4732.8312038755557</v>
      </c>
      <c r="Y6"/>
      <c r="AC6" s="32"/>
      <c r="AD6" s="53"/>
      <c r="AE6" s="53"/>
      <c r="AF6" s="74"/>
      <c r="AG6" s="74"/>
      <c r="AH6" s="74"/>
      <c r="AI6" s="74"/>
      <c r="AJ6" s="74"/>
      <c r="AK6" s="74"/>
      <c r="AL6" s="74"/>
      <c r="AM6" s="32"/>
      <c r="AN6" s="32"/>
      <c r="AO6" s="32"/>
      <c r="AP6" s="32"/>
    </row>
    <row r="7" spans="1:42" ht="19.5" thickBot="1" x14ac:dyDescent="0.35">
      <c r="A7" s="67">
        <v>6</v>
      </c>
      <c r="B7" s="20">
        <v>-6750.5005145481846</v>
      </c>
      <c r="C7" s="20">
        <f t="shared" si="0"/>
        <v>15293736.113635765</v>
      </c>
      <c r="D7" s="20">
        <f t="shared" si="1"/>
        <v>273415543.18149185</v>
      </c>
      <c r="I7" s="20">
        <v>-6002.688521858101</v>
      </c>
      <c r="J7" s="20">
        <v>2454.2621423719393</v>
      </c>
      <c r="L7" s="53" t="s">
        <v>87</v>
      </c>
      <c r="M7" s="53">
        <v>1</v>
      </c>
      <c r="N7" s="53">
        <v>3698174398.6306481</v>
      </c>
      <c r="O7" s="53">
        <v>3698174398.6306481</v>
      </c>
      <c r="P7" s="53">
        <v>155.40338734728212</v>
      </c>
      <c r="Q7" s="53">
        <v>8.6338465317830201E-18</v>
      </c>
      <c r="V7" s="53">
        <v>2</v>
      </c>
      <c r="W7" s="53">
        <v>2166.6813903048924</v>
      </c>
      <c r="X7" s="53">
        <v>-8169.3699121629934</v>
      </c>
      <c r="Y7"/>
      <c r="AC7" s="32"/>
      <c r="AD7" s="53"/>
      <c r="AE7" s="53"/>
      <c r="AF7" s="74"/>
      <c r="AG7" s="74"/>
      <c r="AH7" s="74"/>
      <c r="AI7" s="74"/>
      <c r="AJ7" s="74"/>
      <c r="AK7" s="74"/>
      <c r="AL7" s="74"/>
      <c r="AM7" s="32"/>
      <c r="AN7" s="32"/>
      <c r="AO7" s="32"/>
      <c r="AP7" s="32"/>
    </row>
    <row r="8" spans="1:42" ht="19.5" thickBot="1" x14ac:dyDescent="0.35">
      <c r="A8" s="67">
        <v>7</v>
      </c>
      <c r="B8" s="20">
        <v>-10661.221178778214</v>
      </c>
      <c r="C8" s="20">
        <f t="shared" si="0"/>
        <v>5023.880239193003</v>
      </c>
      <c r="D8" s="20">
        <f t="shared" si="1"/>
        <v>795631459.15980399</v>
      </c>
      <c r="I8" s="20">
        <v>-6594.2191860881285</v>
      </c>
      <c r="J8" s="20">
        <v>-6002.688521858101</v>
      </c>
      <c r="L8" s="53" t="s">
        <v>88</v>
      </c>
      <c r="M8" s="53">
        <v>56</v>
      </c>
      <c r="N8" s="53">
        <v>1332646410.4705262</v>
      </c>
      <c r="O8" s="53">
        <v>23797257.329830825</v>
      </c>
      <c r="P8" s="53"/>
      <c r="Q8" s="53"/>
      <c r="V8" s="53">
        <v>3</v>
      </c>
      <c r="W8" s="53">
        <v>-5083.8477572408401</v>
      </c>
      <c r="X8" s="53">
        <v>-1510.3714288472884</v>
      </c>
      <c r="Y8"/>
      <c r="AC8" s="32"/>
      <c r="AD8" s="53"/>
      <c r="AE8" s="53"/>
      <c r="AF8" s="74"/>
      <c r="AG8" s="74"/>
      <c r="AH8" s="74"/>
      <c r="AI8" s="74"/>
      <c r="AJ8" s="74"/>
      <c r="AK8" s="74"/>
      <c r="AL8" s="74"/>
      <c r="AM8" s="32"/>
      <c r="AN8" s="32"/>
      <c r="AO8" s="32"/>
      <c r="AP8" s="32"/>
    </row>
    <row r="9" spans="1:42" ht="19.5" thickBot="1" x14ac:dyDescent="0.35">
      <c r="A9" s="67">
        <v>8</v>
      </c>
      <c r="B9" s="20">
        <v>-10590.341843008238</v>
      </c>
      <c r="C9" s="20">
        <f t="shared" si="0"/>
        <v>32945870.39733905</v>
      </c>
      <c r="D9" s="20">
        <f t="shared" si="1"/>
        <v>897242722.81416905</v>
      </c>
      <c r="I9" s="20">
        <v>-5904.4298503181781</v>
      </c>
      <c r="J9" s="20">
        <v>-6594.2191860881285</v>
      </c>
      <c r="L9" s="54" t="s">
        <v>89</v>
      </c>
      <c r="M9" s="54">
        <v>57</v>
      </c>
      <c r="N9" s="54">
        <v>5030820809.1011744</v>
      </c>
      <c r="O9" s="54"/>
      <c r="P9" s="54"/>
      <c r="Q9" s="54"/>
      <c r="R9" s="55" t="s">
        <v>37</v>
      </c>
      <c r="S9" s="55" t="s">
        <v>38</v>
      </c>
      <c r="T9" s="55" t="s">
        <v>39</v>
      </c>
      <c r="V9" s="53">
        <v>4</v>
      </c>
      <c r="W9" s="53">
        <v>-5590.9939489299441</v>
      </c>
      <c r="X9" s="53">
        <v>-313.43590138823402</v>
      </c>
      <c r="Y9"/>
      <c r="AC9" s="32"/>
      <c r="AD9" s="74"/>
      <c r="AE9" s="74"/>
      <c r="AF9" s="74"/>
      <c r="AG9" s="74"/>
      <c r="AH9" s="74"/>
      <c r="AI9" s="74"/>
      <c r="AJ9" s="74"/>
      <c r="AK9" s="74"/>
      <c r="AL9" s="74"/>
      <c r="AM9" s="32"/>
      <c r="AN9" s="32"/>
      <c r="AO9" s="32"/>
      <c r="AP9" s="32"/>
    </row>
    <row r="10" spans="1:42" ht="19.5" thickBot="1" x14ac:dyDescent="0.35">
      <c r="A10" s="67">
        <v>9</v>
      </c>
      <c r="B10" s="20">
        <v>-4850.4925072382612</v>
      </c>
      <c r="C10" s="20">
        <f t="shared" si="0"/>
        <v>32339004.27299339</v>
      </c>
      <c r="D10" s="20">
        <f t="shared" si="1"/>
        <v>211745498.06497061</v>
      </c>
      <c r="I10" s="20">
        <v>-6750.5005145481846</v>
      </c>
      <c r="J10" s="20">
        <v>-5904.4298503181781</v>
      </c>
      <c r="R10" s="53">
        <v>1395.5092338273321</v>
      </c>
      <c r="S10" s="53">
        <v>-1170.8229895187137</v>
      </c>
      <c r="T10" s="53">
        <v>1395.5092338273321</v>
      </c>
      <c r="V10" s="53">
        <v>5</v>
      </c>
      <c r="W10" s="53">
        <v>-4999.6061209483814</v>
      </c>
      <c r="X10" s="53">
        <v>-1750.8943935998032</v>
      </c>
      <c r="Y10"/>
      <c r="AC10" s="32"/>
      <c r="AD10" s="74"/>
      <c r="AE10" s="74"/>
      <c r="AF10" s="74"/>
      <c r="AG10" s="74"/>
      <c r="AH10" s="74"/>
      <c r="AI10" s="74"/>
      <c r="AJ10" s="74"/>
      <c r="AK10" s="74"/>
      <c r="AL10" s="74"/>
      <c r="AM10" s="32"/>
      <c r="AN10" s="32"/>
      <c r="AO10" s="32"/>
      <c r="AP10" s="32"/>
    </row>
    <row r="11" spans="1:42" ht="19.5" thickBot="1" x14ac:dyDescent="0.35">
      <c r="A11" s="67">
        <v>10</v>
      </c>
      <c r="B11" s="20">
        <v>836.24682853170088</v>
      </c>
      <c r="C11" s="20">
        <f t="shared" si="0"/>
        <v>7062.8332442257843</v>
      </c>
      <c r="D11" s="20">
        <f t="shared" si="1"/>
        <v>6993087.5822932795</v>
      </c>
      <c r="I11" s="20">
        <v>-10661.221178778214</v>
      </c>
      <c r="J11" s="20">
        <v>-6750.5005145481846</v>
      </c>
      <c r="L11" s="55"/>
      <c r="M11" s="55" t="s">
        <v>33</v>
      </c>
      <c r="N11" s="55" t="s">
        <v>4</v>
      </c>
      <c r="O11" s="55" t="s">
        <v>34</v>
      </c>
      <c r="P11" s="55" t="s">
        <v>35</v>
      </c>
      <c r="Q11" s="55" t="s">
        <v>36</v>
      </c>
      <c r="R11" s="54">
        <v>0.99568989702948929</v>
      </c>
      <c r="S11" s="54">
        <v>0.71998860121001862</v>
      </c>
      <c r="T11" s="54">
        <v>0.99568989702948929</v>
      </c>
      <c r="V11" s="53">
        <v>6</v>
      </c>
      <c r="W11" s="53">
        <v>-5724.9810528171074</v>
      </c>
      <c r="X11" s="53">
        <v>-4936.240125961107</v>
      </c>
      <c r="Y11"/>
      <c r="AC11" s="32"/>
      <c r="AD11" s="77"/>
      <c r="AE11" s="77"/>
      <c r="AF11" s="77"/>
      <c r="AG11" s="77"/>
      <c r="AH11" s="77"/>
      <c r="AI11" s="77"/>
      <c r="AJ11" s="74"/>
      <c r="AK11" s="74"/>
      <c r="AL11" s="74"/>
      <c r="AM11" s="32"/>
      <c r="AN11" s="32"/>
      <c r="AO11" s="32"/>
      <c r="AP11" s="32"/>
    </row>
    <row r="12" spans="1:42" ht="19.5" thickBot="1" x14ac:dyDescent="0.35">
      <c r="A12" s="67">
        <v>11</v>
      </c>
      <c r="B12" s="20">
        <v>752.2061643016641</v>
      </c>
      <c r="C12" s="20">
        <f t="shared" si="0"/>
        <v>5090982.9398313379</v>
      </c>
      <c r="D12" s="20">
        <f t="shared" si="1"/>
        <v>6223955.2497476432</v>
      </c>
      <c r="I12" s="20">
        <v>-10590.341843008238</v>
      </c>
      <c r="J12" s="20">
        <v>-10661.221178778214</v>
      </c>
      <c r="L12" s="53" t="s">
        <v>40</v>
      </c>
      <c r="M12" s="53">
        <v>112.34312215430913</v>
      </c>
      <c r="N12" s="53">
        <v>640.54514247843986</v>
      </c>
      <c r="O12" s="53">
        <v>0.17538673655321724</v>
      </c>
      <c r="P12" s="53">
        <v>0.86140839800597102</v>
      </c>
      <c r="Q12" s="53">
        <v>-1170.8229895187137</v>
      </c>
      <c r="V12" s="53">
        <v>7</v>
      </c>
      <c r="W12" s="53">
        <v>-9077.8200712401613</v>
      </c>
      <c r="X12" s="53">
        <v>-1512.5217717680771</v>
      </c>
      <c r="Y12"/>
      <c r="AC12" s="32"/>
      <c r="AD12" s="53"/>
      <c r="AE12" s="53"/>
      <c r="AF12" s="53"/>
      <c r="AG12" s="53"/>
      <c r="AH12" s="53"/>
      <c r="AI12" s="53"/>
      <c r="AJ12" s="74"/>
      <c r="AK12" s="74"/>
      <c r="AL12" s="74"/>
      <c r="AM12" s="32"/>
      <c r="AN12" s="32"/>
      <c r="AO12" s="32"/>
      <c r="AP12" s="32"/>
    </row>
    <row r="13" spans="1:42" ht="19.5" thickBot="1" x14ac:dyDescent="0.35">
      <c r="A13" s="67">
        <v>12</v>
      </c>
      <c r="B13" s="20">
        <v>-1504.1144999283424</v>
      </c>
      <c r="C13" s="20">
        <f t="shared" si="0"/>
        <v>32.254854787996919</v>
      </c>
      <c r="D13" s="20">
        <f t="shared" si="1"/>
        <v>27148325.146736249</v>
      </c>
      <c r="I13" s="20">
        <v>-4850.4925072382612</v>
      </c>
      <c r="J13" s="20">
        <v>-10590.341843008238</v>
      </c>
      <c r="L13" s="54" t="s">
        <v>41</v>
      </c>
      <c r="M13" s="54">
        <v>0.85783924911975395</v>
      </c>
      <c r="N13" s="54">
        <v>6.8813820831785819E-2</v>
      </c>
      <c r="O13" s="54">
        <v>12.466089497002747</v>
      </c>
      <c r="P13" s="54">
        <v>8.63384653178296E-18</v>
      </c>
      <c r="Q13" s="54">
        <v>0.71998860121001862</v>
      </c>
      <c r="V13" s="53">
        <v>8</v>
      </c>
      <c r="W13" s="53">
        <v>-9017.0519870496537</v>
      </c>
      <c r="X13" s="53">
        <v>4166.5594798113925</v>
      </c>
      <c r="Y13"/>
      <c r="AC13" s="32"/>
      <c r="AD13" s="53"/>
      <c r="AE13" s="53"/>
      <c r="AF13" s="53"/>
      <c r="AG13" s="53"/>
      <c r="AH13" s="53"/>
      <c r="AI13" s="53"/>
      <c r="AJ13" s="74"/>
      <c r="AK13" s="74"/>
      <c r="AL13" s="74"/>
      <c r="AM13" s="32"/>
      <c r="AN13" s="32"/>
      <c r="AO13" s="32"/>
      <c r="AP13" s="32"/>
    </row>
    <row r="14" spans="1:42" ht="19.5" thickBot="1" x14ac:dyDescent="0.35">
      <c r="A14" s="67">
        <v>13</v>
      </c>
      <c r="B14" s="20">
        <v>-1498.435164158378</v>
      </c>
      <c r="C14" s="20">
        <f t="shared" si="0"/>
        <v>12298492.545203675</v>
      </c>
      <c r="D14" s="20">
        <f t="shared" si="1"/>
        <v>29189003.235422488</v>
      </c>
      <c r="I14" s="20">
        <v>836.24682853170088</v>
      </c>
      <c r="J14" s="20">
        <v>-4850.4925072382612</v>
      </c>
      <c r="V14" s="53">
        <v>9</v>
      </c>
      <c r="W14" s="53">
        <v>-4096.0176138037004</v>
      </c>
      <c r="X14" s="53">
        <v>4932.2644423354013</v>
      </c>
      <c r="Y14"/>
      <c r="AC14" s="32"/>
      <c r="AD14" s="53"/>
      <c r="AE14" s="53"/>
      <c r="AF14" s="53"/>
      <c r="AG14" s="53"/>
      <c r="AH14" s="53"/>
      <c r="AI14" s="53"/>
      <c r="AJ14" s="74"/>
      <c r="AK14" s="74"/>
      <c r="AL14" s="74"/>
      <c r="AM14" s="32"/>
      <c r="AN14" s="32"/>
      <c r="AO14" s="32"/>
      <c r="AP14" s="32"/>
    </row>
    <row r="15" spans="1:42" ht="19.5" thickBot="1" x14ac:dyDescent="0.35">
      <c r="A15" s="67">
        <v>14</v>
      </c>
      <c r="B15" s="20">
        <v>-5005.3558283884195</v>
      </c>
      <c r="C15" s="20">
        <f t="shared" si="0"/>
        <v>83063890.216095224</v>
      </c>
      <c r="D15" s="20">
        <f t="shared" si="1"/>
        <v>350750217.56294692</v>
      </c>
      <c r="I15" s="20">
        <v>752.2061643016641</v>
      </c>
      <c r="J15" s="20">
        <v>836.24682853170088</v>
      </c>
      <c r="V15" s="53">
        <v>10</v>
      </c>
      <c r="W15" s="53">
        <v>779.4831364716249</v>
      </c>
      <c r="X15" s="53">
        <v>-27.2769721699608</v>
      </c>
      <c r="Y15"/>
      <c r="AC15" s="32"/>
      <c r="AD15" s="74"/>
      <c r="AE15" s="74"/>
      <c r="AF15" s="74"/>
      <c r="AG15" s="74"/>
      <c r="AH15" s="74"/>
      <c r="AI15" s="74"/>
      <c r="AJ15" s="74"/>
      <c r="AK15" s="74"/>
      <c r="AL15" s="74"/>
      <c r="AM15" s="32"/>
      <c r="AN15" s="32"/>
      <c r="AO15" s="32"/>
      <c r="AP15" s="32"/>
    </row>
    <row r="16" spans="1:42" ht="19.5" thickBot="1" x14ac:dyDescent="0.35">
      <c r="A16" s="67">
        <v>15</v>
      </c>
      <c r="B16" s="20">
        <v>4108.5835073815542</v>
      </c>
      <c r="C16" s="20">
        <f t="shared" si="0"/>
        <v>82248.885089489006</v>
      </c>
      <c r="D16" s="20">
        <f t="shared" si="1"/>
        <v>253206876.5569157</v>
      </c>
      <c r="I16" s="20">
        <v>-1504.1144999283424</v>
      </c>
      <c r="J16" s="20">
        <v>752.2061643016641</v>
      </c>
      <c r="V16" s="53">
        <v>11</v>
      </c>
      <c r="W16" s="53">
        <v>707.43124569303973</v>
      </c>
      <c r="X16" s="53">
        <v>-2211.5457456213821</v>
      </c>
      <c r="Y16"/>
      <c r="AC16" s="32"/>
      <c r="AD16" s="77"/>
      <c r="AE16" s="77"/>
      <c r="AF16" s="77"/>
      <c r="AG16" s="77"/>
      <c r="AH16" s="77"/>
      <c r="AI16" s="77"/>
      <c r="AJ16" s="77"/>
      <c r="AK16" s="77"/>
      <c r="AL16" s="77"/>
      <c r="AM16" s="32"/>
      <c r="AN16" s="32"/>
      <c r="AO16" s="32"/>
      <c r="AP16" s="32"/>
    </row>
    <row r="17" spans="1:42" ht="19.5" thickBot="1" x14ac:dyDescent="0.35">
      <c r="A17" s="67">
        <v>16</v>
      </c>
      <c r="B17" s="20">
        <v>3821.7928431515465</v>
      </c>
      <c r="C17" s="20">
        <f t="shared" si="0"/>
        <v>13974368.498989759</v>
      </c>
      <c r="D17" s="20">
        <f t="shared" si="1"/>
        <v>233697608.5754301</v>
      </c>
      <c r="I17" s="20">
        <v>-1498.435164158378</v>
      </c>
      <c r="J17" s="20">
        <v>-1504.1144999283424</v>
      </c>
      <c r="V17" s="53">
        <v>12</v>
      </c>
      <c r="W17" s="53">
        <v>-1227.0152695745126</v>
      </c>
      <c r="X17" s="53">
        <v>-271.41989458386547</v>
      </c>
      <c r="Y17"/>
      <c r="AC17" s="32"/>
      <c r="AD17" s="53"/>
      <c r="AE17" s="53"/>
      <c r="AF17" s="53"/>
      <c r="AG17" s="53"/>
      <c r="AH17" s="53"/>
      <c r="AI17" s="53"/>
      <c r="AJ17" s="53"/>
      <c r="AK17" s="53"/>
      <c r="AL17" s="53"/>
      <c r="AM17" s="32"/>
      <c r="AN17" s="32"/>
      <c r="AO17" s="32"/>
      <c r="AP17" s="32"/>
    </row>
    <row r="18" spans="1:42" ht="19.5" thickBot="1" x14ac:dyDescent="0.35">
      <c r="A18" s="67">
        <v>17</v>
      </c>
      <c r="B18" s="20">
        <v>83.562178921507439</v>
      </c>
      <c r="C18" s="20">
        <f t="shared" si="0"/>
        <v>4223931.9786782442</v>
      </c>
      <c r="D18" s="20">
        <f t="shared" si="1"/>
        <v>118704.84168387037</v>
      </c>
      <c r="I18" s="20">
        <v>-5005.3558283884195</v>
      </c>
      <c r="J18" s="20">
        <v>-1498.435164158378</v>
      </c>
      <c r="V18" s="53">
        <v>13</v>
      </c>
      <c r="W18" s="53">
        <v>-1222.1461162385476</v>
      </c>
      <c r="X18" s="53">
        <v>-3783.2097121498718</v>
      </c>
      <c r="Y18"/>
      <c r="AC18" s="32"/>
      <c r="AD18" s="53"/>
      <c r="AE18" s="53"/>
      <c r="AF18" s="53"/>
      <c r="AG18" s="53"/>
      <c r="AH18" s="53"/>
      <c r="AI18" s="53"/>
      <c r="AJ18" s="53"/>
      <c r="AK18" s="53"/>
      <c r="AL18" s="53"/>
      <c r="AM18" s="32"/>
      <c r="AN18" s="32"/>
      <c r="AO18" s="32"/>
      <c r="AP18" s="32"/>
    </row>
    <row r="19" spans="1:42" ht="19.5" thickBot="1" x14ac:dyDescent="0.35">
      <c r="A19" s="67">
        <v>18</v>
      </c>
      <c r="B19" s="20">
        <v>-1971.6584853085515</v>
      </c>
      <c r="C19" s="20">
        <f t="shared" si="0"/>
        <v>1634794.0866561024</v>
      </c>
      <c r="D19" s="20">
        <f t="shared" si="1"/>
        <v>69973869.288405806</v>
      </c>
      <c r="I19" s="20">
        <v>4108.5835073815542</v>
      </c>
      <c r="J19" s="20">
        <v>-5005.3558283884195</v>
      </c>
      <c r="V19" s="53">
        <v>14</v>
      </c>
      <c r="W19" s="53">
        <v>-4228.7889954122256</v>
      </c>
      <c r="X19" s="53">
        <v>8337.3725027937799</v>
      </c>
      <c r="Y19"/>
      <c r="AC19" s="32"/>
      <c r="AD19" s="74"/>
      <c r="AE19" s="74"/>
      <c r="AF19" s="74"/>
      <c r="AG19" s="74"/>
      <c r="AH19" s="74"/>
      <c r="AI19" s="74"/>
      <c r="AJ19" s="74"/>
      <c r="AK19" s="74"/>
      <c r="AL19" s="74"/>
      <c r="AM19" s="32"/>
      <c r="AN19" s="32"/>
      <c r="AO19" s="32"/>
      <c r="AP19" s="32"/>
    </row>
    <row r="20" spans="1:42" ht="19.5" thickBot="1" x14ac:dyDescent="0.35">
      <c r="A20" s="67">
        <v>19</v>
      </c>
      <c r="B20" s="20">
        <v>-3250.2491495385475</v>
      </c>
      <c r="C20" s="20">
        <f t="shared" si="0"/>
        <v>2632666.3470075377</v>
      </c>
      <c r="D20" s="20">
        <f t="shared" si="1"/>
        <v>200718271.14744499</v>
      </c>
      <c r="I20" s="20">
        <v>3821.7928431515465</v>
      </c>
      <c r="J20" s="20">
        <v>4108.5835073815542</v>
      </c>
      <c r="V20" s="53">
        <v>15</v>
      </c>
      <c r="W20" s="53">
        <v>3585.006476100094</v>
      </c>
      <c r="X20" s="53">
        <v>236.78636705145254</v>
      </c>
      <c r="Y20"/>
      <c r="AC20" s="32"/>
      <c r="AD20" s="74"/>
      <c r="AE20" s="74"/>
      <c r="AF20" s="74"/>
      <c r="AG20" s="74"/>
      <c r="AH20" s="74"/>
      <c r="AI20" s="74"/>
      <c r="AJ20" s="74"/>
      <c r="AK20" s="74"/>
      <c r="AL20" s="74"/>
      <c r="AM20" s="32"/>
      <c r="AN20" s="32"/>
      <c r="AO20" s="32"/>
      <c r="AP20" s="32"/>
    </row>
    <row r="21" spans="1:42" ht="19.5" thickBot="1" x14ac:dyDescent="0.35">
      <c r="A21" s="67">
        <v>20</v>
      </c>
      <c r="B21" s="20">
        <v>-1627.6998137685878</v>
      </c>
      <c r="C21" s="20">
        <f t="shared" si="0"/>
        <v>24766540.94878589</v>
      </c>
      <c r="D21" s="20">
        <f t="shared" si="1"/>
        <v>52988133.674845912</v>
      </c>
      <c r="I21" s="20">
        <v>83.562178921507439</v>
      </c>
      <c r="J21" s="20">
        <v>3821.7928431515465</v>
      </c>
      <c r="V21" s="53">
        <v>16</v>
      </c>
      <c r="W21" s="53">
        <v>3339.1277719663753</v>
      </c>
      <c r="X21" s="53">
        <v>-3255.5655930448679</v>
      </c>
      <c r="Y21"/>
      <c r="AC21" s="32"/>
      <c r="AD21" s="32"/>
      <c r="AE21" s="32"/>
      <c r="AF21" s="32"/>
      <c r="AG21" s="32"/>
      <c r="AH21" s="74"/>
      <c r="AI21" s="74"/>
      <c r="AJ21" s="74"/>
      <c r="AK21" s="74"/>
      <c r="AL21" s="74"/>
      <c r="AM21" s="32"/>
      <c r="AN21" s="32"/>
      <c r="AO21" s="32"/>
      <c r="AP21" s="32"/>
    </row>
    <row r="22" spans="1:42" ht="19.5" thickBot="1" x14ac:dyDescent="0.35">
      <c r="A22" s="67">
        <v>21</v>
      </c>
      <c r="B22" s="20">
        <v>3348.8995220013603</v>
      </c>
      <c r="C22" s="20">
        <f t="shared" si="0"/>
        <v>80032538.172623619</v>
      </c>
      <c r="D22" s="20">
        <f t="shared" si="1"/>
        <v>235517688.17767972</v>
      </c>
      <c r="I22" s="20">
        <v>-1971.6584853085515</v>
      </c>
      <c r="J22" s="20">
        <v>83.562178921507439</v>
      </c>
      <c r="V22" s="53">
        <v>17</v>
      </c>
      <c r="W22" s="53">
        <v>134.17229009389939</v>
      </c>
      <c r="X22" s="53">
        <v>-2105.8307754024509</v>
      </c>
      <c r="Y22"/>
      <c r="AC22" s="32"/>
      <c r="AD22" s="32"/>
      <c r="AE22" s="32"/>
      <c r="AF22" s="32"/>
      <c r="AG22" s="32"/>
      <c r="AH22" s="74"/>
      <c r="AI22" s="74"/>
      <c r="AJ22" s="74"/>
      <c r="AK22" s="74"/>
      <c r="AL22" s="74"/>
      <c r="AM22" s="32"/>
      <c r="AN22" s="32"/>
      <c r="AO22" s="32"/>
      <c r="AP22" s="32"/>
    </row>
    <row r="23" spans="1:42" ht="19.5" thickBot="1" x14ac:dyDescent="0.35">
      <c r="A23" s="67">
        <v>22</v>
      </c>
      <c r="B23" s="20">
        <v>-5597.1911422286648</v>
      </c>
      <c r="C23" s="20">
        <f t="shared" si="0"/>
        <v>19785053.932557039</v>
      </c>
      <c r="D23" s="20">
        <f t="shared" si="1"/>
        <v>689228071.01814651</v>
      </c>
      <c r="I23" s="20">
        <v>-3250.2491495385475</v>
      </c>
      <c r="J23" s="20">
        <v>-1971.6584853085515</v>
      </c>
      <c r="V23" s="53">
        <v>18</v>
      </c>
      <c r="W23" s="53">
        <v>-1627.8620320012078</v>
      </c>
      <c r="X23" s="53">
        <v>-1622.3871175373397</v>
      </c>
      <c r="Y23"/>
      <c r="AH23"/>
      <c r="AI23"/>
      <c r="AJ23"/>
      <c r="AK23"/>
      <c r="AL23"/>
    </row>
    <row r="24" spans="1:42" ht="19.5" thickBot="1" x14ac:dyDescent="0.35">
      <c r="A24" s="67">
        <v>23</v>
      </c>
      <c r="B24" s="20">
        <v>-1149.1518064586853</v>
      </c>
      <c r="C24" s="20">
        <f t="shared" si="0"/>
        <v>1022769.4858986804</v>
      </c>
      <c r="D24" s="20">
        <f t="shared" si="1"/>
        <v>30372647.108606976</v>
      </c>
      <c r="I24" s="20">
        <v>-1627.6998137685878</v>
      </c>
      <c r="J24" s="20">
        <v>-3250.2491495385475</v>
      </c>
      <c r="V24" s="53">
        <v>19</v>
      </c>
      <c r="W24" s="53">
        <v>-2724.0560677533922</v>
      </c>
      <c r="X24" s="53">
        <v>1096.3562539848044</v>
      </c>
      <c r="Y24"/>
      <c r="AH24"/>
      <c r="AI24"/>
      <c r="AJ24"/>
      <c r="AK24"/>
      <c r="AL24"/>
    </row>
    <row r="25" spans="1:42" ht="19.5" thickBot="1" x14ac:dyDescent="0.35">
      <c r="A25" s="67">
        <v>24</v>
      </c>
      <c r="B25" s="20">
        <v>-2160.4724706887209</v>
      </c>
      <c r="C25" s="20">
        <f t="shared" si="0"/>
        <v>8022890.0637237066</v>
      </c>
      <c r="D25" s="20">
        <f t="shared" si="1"/>
        <v>112023391.11849183</v>
      </c>
      <c r="I25" s="20">
        <v>3348.8995220013603</v>
      </c>
      <c r="J25" s="20">
        <v>-1627.6998137685878</v>
      </c>
      <c r="V25" s="53">
        <v>20</v>
      </c>
      <c r="W25" s="53">
        <v>-1332.9705903259157</v>
      </c>
      <c r="X25" s="53">
        <v>4681.8701123272758</v>
      </c>
      <c r="Y25"/>
      <c r="AH25"/>
      <c r="AI25"/>
      <c r="AJ25"/>
      <c r="AK25"/>
      <c r="AL25"/>
    </row>
    <row r="26" spans="1:42" ht="19.5" thickBot="1" x14ac:dyDescent="0.35">
      <c r="A26" s="67">
        <v>25</v>
      </c>
      <c r="B26" s="20">
        <v>-4992.9431349187507</v>
      </c>
      <c r="C26" s="20">
        <f t="shared" si="0"/>
        <v>437464.0667571738</v>
      </c>
      <c r="D26" s="20">
        <f t="shared" si="1"/>
        <v>623237028.71330702</v>
      </c>
      <c r="I26" s="20">
        <v>-5597.1911422286648</v>
      </c>
      <c r="J26" s="20">
        <v>3348.8995220013603</v>
      </c>
      <c r="V26" s="53">
        <v>21</v>
      </c>
      <c r="W26" s="53">
        <v>2933.6947802402378</v>
      </c>
      <c r="X26" s="53">
        <v>-8530.8859224689022</v>
      </c>
      <c r="Y26"/>
      <c r="AH26"/>
      <c r="AI26"/>
      <c r="AJ26"/>
      <c r="AK26"/>
      <c r="AL26"/>
    </row>
    <row r="27" spans="1:42" ht="19.5" thickBot="1" x14ac:dyDescent="0.35">
      <c r="A27" s="67">
        <v>26</v>
      </c>
      <c r="B27" s="20">
        <v>-5654.3537991487538</v>
      </c>
      <c r="C27" s="20">
        <f t="shared" si="0"/>
        <v>21604176.706178229</v>
      </c>
      <c r="D27" s="20">
        <f t="shared" si="1"/>
        <v>831264639.03464663</v>
      </c>
      <c r="I27" s="20">
        <v>-1149.1518064586853</v>
      </c>
      <c r="J27" s="20">
        <v>-5597.1911422286648</v>
      </c>
      <c r="V27" s="53">
        <v>22</v>
      </c>
      <c r="W27" s="53">
        <v>-4736.1963770936054</v>
      </c>
      <c r="X27" s="53">
        <v>3587.0445706349201</v>
      </c>
      <c r="Y27"/>
      <c r="AH27"/>
      <c r="AI27"/>
      <c r="AJ27"/>
      <c r="AK27"/>
      <c r="AL27"/>
    </row>
    <row r="28" spans="1:42" ht="19.5" thickBot="1" x14ac:dyDescent="0.35">
      <c r="A28" s="67">
        <v>27</v>
      </c>
      <c r="B28" s="20">
        <v>-1006.3244633787835</v>
      </c>
      <c r="C28" s="20">
        <f t="shared" si="0"/>
        <v>1603210.1103308683</v>
      </c>
      <c r="D28" s="20">
        <f t="shared" si="1"/>
        <v>27342600.99105411</v>
      </c>
      <c r="I28" s="20">
        <v>-2160.4724706887209</v>
      </c>
      <c r="J28" s="20">
        <v>-1149.1518064586853</v>
      </c>
      <c r="V28" s="53">
        <v>23</v>
      </c>
      <c r="W28" s="53">
        <v>-922.68957849784488</v>
      </c>
      <c r="X28" s="53">
        <v>-1237.7828921908761</v>
      </c>
      <c r="Y28"/>
      <c r="AH28"/>
      <c r="AI28"/>
      <c r="AJ28"/>
      <c r="AK28"/>
      <c r="AL28"/>
    </row>
    <row r="29" spans="1:42" ht="19.5" thickBot="1" x14ac:dyDescent="0.35">
      <c r="A29" s="67">
        <v>28</v>
      </c>
      <c r="B29" s="20">
        <v>259.85487239118083</v>
      </c>
      <c r="C29" s="20">
        <f t="shared" si="0"/>
        <v>354863814.08359635</v>
      </c>
      <c r="D29" s="20">
        <f t="shared" si="1"/>
        <v>1890687.5317522327</v>
      </c>
      <c r="I29" s="20">
        <v>-4992.9431349187507</v>
      </c>
      <c r="J29" s="20">
        <v>-2160.4724706887209</v>
      </c>
      <c r="V29" s="53">
        <v>24</v>
      </c>
      <c r="W29" s="53">
        <v>-1789.7408650247455</v>
      </c>
      <c r="X29" s="53">
        <v>-3203.2022698940054</v>
      </c>
      <c r="Y29"/>
      <c r="AH29"/>
      <c r="AI29"/>
      <c r="AJ29"/>
      <c r="AK29"/>
      <c r="AL29"/>
    </row>
    <row r="30" spans="1:42" ht="19.5" thickBot="1" x14ac:dyDescent="0.35">
      <c r="A30" s="67">
        <v>29</v>
      </c>
      <c r="B30" s="20">
        <v>19097.684208161168</v>
      </c>
      <c r="C30" s="20">
        <f t="shared" si="0"/>
        <v>36343648.23618573</v>
      </c>
      <c r="D30" s="20">
        <f t="shared" si="1"/>
        <v>10576924721.324806</v>
      </c>
      <c r="I30" s="20">
        <v>-5654.3537991487538</v>
      </c>
      <c r="J30" s="20">
        <v>-4992.9431349187507</v>
      </c>
      <c r="V30" s="53">
        <v>25</v>
      </c>
      <c r="W30" s="53">
        <v>-4218.147027713153</v>
      </c>
      <c r="X30" s="53">
        <v>-1436.2067714356008</v>
      </c>
      <c r="Y30"/>
      <c r="AH30"/>
      <c r="AI30"/>
      <c r="AJ30"/>
      <c r="AK30"/>
      <c r="AL30"/>
    </row>
    <row r="31" spans="1:42" ht="19.5" thickBot="1" x14ac:dyDescent="0.35">
      <c r="A31" s="67">
        <v>30</v>
      </c>
      <c r="B31" s="20">
        <v>25126.253543931118</v>
      </c>
      <c r="C31" s="20">
        <f t="shared" si="0"/>
        <v>26224442.963417932</v>
      </c>
      <c r="D31" s="20">
        <f t="shared" si="1"/>
        <v>18939858514.617329</v>
      </c>
      <c r="I31" s="20">
        <v>-1006.3244633787835</v>
      </c>
      <c r="J31" s="20">
        <v>-5654.3537991487538</v>
      </c>
      <c r="V31" s="53">
        <v>26</v>
      </c>
      <c r="W31" s="53">
        <v>-4785.2045275021546</v>
      </c>
      <c r="X31" s="53">
        <v>3778.8800641233711</v>
      </c>
      <c r="Y31"/>
      <c r="AH31"/>
      <c r="AI31"/>
      <c r="AJ31"/>
      <c r="AK31"/>
      <c r="AL31"/>
    </row>
    <row r="32" spans="1:42" ht="19.5" thickBot="1" x14ac:dyDescent="0.35">
      <c r="A32" s="67">
        <v>31</v>
      </c>
      <c r="B32" s="20">
        <v>20005.272879701079</v>
      </c>
      <c r="C32" s="20">
        <f t="shared" si="0"/>
        <v>356778.44259796164</v>
      </c>
      <c r="D32" s="20">
        <f t="shared" si="1"/>
        <v>12406539232.730408</v>
      </c>
      <c r="I32" s="20">
        <v>259.85487239118083</v>
      </c>
      <c r="J32" s="20">
        <v>-1006.3244633787835</v>
      </c>
      <c r="V32" s="53">
        <v>27</v>
      </c>
      <c r="W32" s="53">
        <v>-800.23718931134295</v>
      </c>
      <c r="X32" s="53">
        <v>1060.0920617025238</v>
      </c>
      <c r="Y32"/>
      <c r="AH32"/>
      <c r="AI32"/>
      <c r="AJ32"/>
      <c r="AK32"/>
      <c r="AL32"/>
    </row>
    <row r="33" spans="1:38" ht="19.5" thickBot="1" x14ac:dyDescent="0.35">
      <c r="A33" s="67">
        <v>32</v>
      </c>
      <c r="B33" s="20">
        <v>20602.582215471048</v>
      </c>
      <c r="C33" s="20">
        <f t="shared" si="0"/>
        <v>74107661.052554905</v>
      </c>
      <c r="D33" s="20">
        <f t="shared" si="1"/>
        <v>13582924606.247805</v>
      </c>
      <c r="I33" s="20">
        <v>19097.684208161168</v>
      </c>
      <c r="J33" s="20">
        <v>259.85487239118083</v>
      </c>
      <c r="V33" s="53">
        <v>28</v>
      </c>
      <c r="W33" s="53">
        <v>285.31604902672825</v>
      </c>
      <c r="X33" s="53">
        <v>18812.368159134439</v>
      </c>
      <c r="Y33"/>
      <c r="AH33"/>
      <c r="AI33"/>
      <c r="AJ33"/>
      <c r="AK33"/>
      <c r="AL33"/>
    </row>
    <row r="34" spans="1:38" ht="19.5" thickBot="1" x14ac:dyDescent="0.35">
      <c r="A34" s="67">
        <v>33</v>
      </c>
      <c r="B34" s="20">
        <v>11994.001551241032</v>
      </c>
      <c r="C34" s="20">
        <f t="shared" si="0"/>
        <v>8986740.9016562141</v>
      </c>
      <c r="D34" s="20">
        <f t="shared" si="1"/>
        <v>4747250415.9686852</v>
      </c>
      <c r="I34" s="20">
        <v>25126.253543931118</v>
      </c>
      <c r="J34" s="20">
        <v>19097.684208161168</v>
      </c>
      <c r="V34" s="53">
        <v>29</v>
      </c>
      <c r="W34" s="53">
        <v>16435.845489052452</v>
      </c>
      <c r="X34" s="53">
        <v>8690.408054878666</v>
      </c>
      <c r="Y34"/>
      <c r="AH34"/>
      <c r="AI34"/>
      <c r="AJ34"/>
      <c r="AK34"/>
      <c r="AL34"/>
    </row>
    <row r="35" spans="1:38" ht="19.5" thickBot="1" x14ac:dyDescent="0.35">
      <c r="A35" s="67">
        <v>35</v>
      </c>
      <c r="B35" s="20">
        <v>14991.790887011011</v>
      </c>
      <c r="C35" s="20">
        <f t="shared" si="0"/>
        <v>22381692.380048562</v>
      </c>
      <c r="D35" s="20">
        <f t="shared" si="1"/>
        <v>7866382789.9953241</v>
      </c>
      <c r="I35" s="20">
        <v>20005.272879701079</v>
      </c>
      <c r="J35" s="20">
        <v>25126.253543931118</v>
      </c>
      <c r="V35" s="53">
        <v>30</v>
      </c>
      <c r="W35" s="53">
        <v>21604.41267389839</v>
      </c>
      <c r="X35" s="53">
        <v>-1599.1397941973119</v>
      </c>
      <c r="Y35"/>
      <c r="AH35"/>
      <c r="AI35"/>
      <c r="AJ35"/>
      <c r="AK35"/>
      <c r="AL35"/>
    </row>
    <row r="36" spans="1:38" ht="19.5" thickBot="1" x14ac:dyDescent="0.35">
      <c r="A36" s="67">
        <v>36</v>
      </c>
      <c r="B36" s="20">
        <v>19722.720222780947</v>
      </c>
      <c r="C36" s="20">
        <f t="shared" si="0"/>
        <v>23407895.376215596</v>
      </c>
      <c r="D36" s="20">
        <f t="shared" si="1"/>
        <v>14003484947.499331</v>
      </c>
      <c r="I36" s="20">
        <v>20602.582215471048</v>
      </c>
      <c r="J36" s="20">
        <v>20005.272879701079</v>
      </c>
      <c r="V36" s="53">
        <v>31</v>
      </c>
      <c r="W36" s="53">
        <v>17213.962611671559</v>
      </c>
      <c r="X36" s="53">
        <v>3388.6196037994887</v>
      </c>
      <c r="Y36"/>
      <c r="AH36"/>
      <c r="AI36"/>
      <c r="AJ36"/>
      <c r="AK36"/>
      <c r="AL36"/>
    </row>
    <row r="37" spans="1:38" ht="19.5" thickBot="1" x14ac:dyDescent="0.35">
      <c r="A37" s="67">
        <v>37</v>
      </c>
      <c r="B37" s="20">
        <v>14884.549558550963</v>
      </c>
      <c r="C37" s="20">
        <f t="shared" si="0"/>
        <v>3957317.1327061024</v>
      </c>
      <c r="D37" s="20">
        <f t="shared" si="1"/>
        <v>8197343175.7555075</v>
      </c>
      <c r="I37" s="20">
        <v>11994.001551241032</v>
      </c>
      <c r="J37" s="20">
        <v>20602.582215471048</v>
      </c>
      <c r="V37" s="53">
        <v>32</v>
      </c>
      <c r="W37" s="53">
        <v>17726.06312177849</v>
      </c>
      <c r="X37" s="53">
        <v>-5732.0615705374585</v>
      </c>
      <c r="Y37"/>
      <c r="AH37"/>
      <c r="AI37"/>
      <c r="AJ37"/>
      <c r="AK37"/>
      <c r="AL37"/>
    </row>
    <row r="38" spans="1:38" ht="19.5" thickBot="1" x14ac:dyDescent="0.35">
      <c r="A38" s="67">
        <v>38</v>
      </c>
      <c r="B38" s="20">
        <v>12895.248894320917</v>
      </c>
      <c r="C38" s="20">
        <f t="shared" si="0"/>
        <v>3614.4942674627841</v>
      </c>
      <c r="D38" s="20">
        <f t="shared" si="1"/>
        <v>6318922873.7664232</v>
      </c>
      <c r="I38" s="20">
        <v>14991.790887011011</v>
      </c>
      <c r="J38" s="20">
        <v>11994.001551241032</v>
      </c>
      <c r="V38" s="53">
        <v>33</v>
      </c>
      <c r="W38" s="53">
        <v>10345.534666173382</v>
      </c>
      <c r="X38" s="53">
        <v>4646.2562208376294</v>
      </c>
      <c r="Y38"/>
      <c r="AH38"/>
      <c r="AI38"/>
      <c r="AJ38"/>
      <c r="AK38"/>
      <c r="AL38"/>
    </row>
    <row r="39" spans="1:38" ht="19.5" thickBot="1" x14ac:dyDescent="0.35">
      <c r="A39" s="67">
        <v>39</v>
      </c>
      <c r="B39" s="20">
        <v>12835.128230090864</v>
      </c>
      <c r="C39" s="20">
        <f t="shared" si="0"/>
        <v>7514893.8106477801</v>
      </c>
      <c r="D39" s="20">
        <f t="shared" si="1"/>
        <v>6424880150.632143</v>
      </c>
      <c r="I39" s="20">
        <v>19722.720222780947</v>
      </c>
      <c r="J39" s="20">
        <v>14991.790887011011</v>
      </c>
      <c r="V39" s="53">
        <v>34</v>
      </c>
      <c r="W39" s="53">
        <v>12915.676058760175</v>
      </c>
      <c r="X39" s="53">
        <v>6807.0441640207719</v>
      </c>
      <c r="Y39"/>
      <c r="AH39"/>
      <c r="AI39"/>
      <c r="AJ39"/>
      <c r="AK39"/>
      <c r="AL39"/>
    </row>
    <row r="40" spans="1:38" ht="19.5" thickBot="1" x14ac:dyDescent="0.35">
      <c r="A40" s="67">
        <v>40</v>
      </c>
      <c r="B40" s="20">
        <v>10093.797565860848</v>
      </c>
      <c r="C40" s="20">
        <f t="shared" si="0"/>
        <v>246799.64413477745</v>
      </c>
      <c r="D40" s="20">
        <f t="shared" si="1"/>
        <v>4075389972.0231352</v>
      </c>
      <c r="I40" s="20">
        <v>14884.549558550963</v>
      </c>
      <c r="J40" s="20">
        <v>19722.720222780947</v>
      </c>
      <c r="V40" s="53">
        <v>35</v>
      </c>
      <c r="W40" s="53">
        <v>16971.717344310477</v>
      </c>
      <c r="X40" s="53">
        <v>-2087.1677857595132</v>
      </c>
      <c r="Y40"/>
      <c r="AH40"/>
      <c r="AI40"/>
      <c r="AJ40"/>
      <c r="AK40"/>
      <c r="AL40"/>
    </row>
    <row r="41" spans="1:38" ht="19.5" thickBot="1" x14ac:dyDescent="0.35">
      <c r="A41" s="67">
        <v>41</v>
      </c>
      <c r="B41" s="20">
        <v>10590.586901630828</v>
      </c>
      <c r="C41" s="20">
        <f t="shared" si="0"/>
        <v>138114925.58526883</v>
      </c>
      <c r="D41" s="20">
        <f t="shared" si="1"/>
        <v>4598581767.7607727</v>
      </c>
      <c r="I41" s="20">
        <v>12895.248894320917</v>
      </c>
      <c r="J41" s="20">
        <v>14884.549558550963</v>
      </c>
      <c r="V41" s="53">
        <v>36</v>
      </c>
      <c r="W41" s="53">
        <v>12823.733181393052</v>
      </c>
      <c r="X41" s="53">
        <v>71.515712927865025</v>
      </c>
      <c r="Y41"/>
      <c r="AH41"/>
      <c r="AI41"/>
      <c r="AJ41"/>
      <c r="AK41"/>
      <c r="AL41"/>
    </row>
    <row r="42" spans="1:38" ht="19.5" thickBot="1" x14ac:dyDescent="0.35">
      <c r="A42" s="67">
        <v>42</v>
      </c>
      <c r="B42" s="20">
        <v>-1161.6437625992112</v>
      </c>
      <c r="C42" s="20">
        <f t="shared" si="0"/>
        <v>126984516.15767187</v>
      </c>
      <c r="D42" s="20">
        <f t="shared" si="1"/>
        <v>56675481.709797405</v>
      </c>
      <c r="I42" s="20">
        <v>12835.128230090864</v>
      </c>
      <c r="J42" s="20">
        <v>12895.248894320917</v>
      </c>
      <c r="V42" s="53">
        <v>37</v>
      </c>
      <c r="W42" s="53">
        <v>11118.215078959471</v>
      </c>
      <c r="X42" s="53">
        <v>1716.9131511313935</v>
      </c>
      <c r="Y42"/>
      <c r="AH42"/>
      <c r="AI42"/>
      <c r="AJ42"/>
      <c r="AK42"/>
      <c r="AL42"/>
    </row>
    <row r="43" spans="1:38" ht="19.5" thickBot="1" x14ac:dyDescent="0.35">
      <c r="A43" s="67">
        <v>43</v>
      </c>
      <c r="B43" s="20">
        <v>-12430.38442682926</v>
      </c>
      <c r="C43" s="20">
        <f t="shared" si="0"/>
        <v>2258676.3555712351</v>
      </c>
      <c r="D43" s="20">
        <f t="shared" si="1"/>
        <v>6644121650.9466534</v>
      </c>
      <c r="I43" s="20">
        <v>10093.797565860848</v>
      </c>
      <c r="J43" s="20">
        <v>12835.128230090864</v>
      </c>
      <c r="V43" s="53">
        <v>38</v>
      </c>
      <c r="W43" s="53">
        <v>11066.670894101737</v>
      </c>
      <c r="X43" s="53">
        <v>-972.87332824088844</v>
      </c>
      <c r="Y43"/>
      <c r="AH43"/>
      <c r="AI43"/>
      <c r="AJ43"/>
      <c r="AK43"/>
      <c r="AL43"/>
    </row>
    <row r="44" spans="1:38" ht="19.5" thickBot="1" x14ac:dyDescent="0.35">
      <c r="A44" s="67">
        <v>44</v>
      </c>
      <c r="B44" s="20">
        <v>-10927.495091059245</v>
      </c>
      <c r="C44" s="20">
        <f t="shared" si="0"/>
        <v>196037.00578942441</v>
      </c>
      <c r="D44" s="20">
        <f t="shared" si="1"/>
        <v>5254046554.4654522</v>
      </c>
      <c r="I44" s="20">
        <v>10590.586901630828</v>
      </c>
      <c r="J44" s="20">
        <v>10093.797565860848</v>
      </c>
      <c r="V44" s="53">
        <v>39</v>
      </c>
      <c r="W44" s="53">
        <v>8716.4032062305505</v>
      </c>
      <c r="X44" s="53">
        <v>1874.1836954002774</v>
      </c>
      <c r="Y44"/>
      <c r="AH44"/>
      <c r="AI44"/>
      <c r="AJ44"/>
      <c r="AK44"/>
      <c r="AL44"/>
    </row>
    <row r="45" spans="1:38" ht="19.5" thickBot="1" x14ac:dyDescent="0.35">
      <c r="A45" s="67">
        <v>45</v>
      </c>
      <c r="B45" s="20">
        <v>-11370.255755289283</v>
      </c>
      <c r="C45" s="20">
        <f t="shared" si="0"/>
        <v>5487724.7960630432</v>
      </c>
      <c r="D45" s="20">
        <f t="shared" si="1"/>
        <v>5817722217.331008</v>
      </c>
      <c r="I45" s="20">
        <v>-1161.6437625992112</v>
      </c>
      <c r="J45" s="20">
        <v>10590.586901630828</v>
      </c>
      <c r="V45" s="53">
        <v>40</v>
      </c>
      <c r="W45" s="53">
        <v>9142.3233401182006</v>
      </c>
      <c r="X45" s="53">
        <v>-10303.967102717412</v>
      </c>
      <c r="Y45"/>
      <c r="AH45"/>
      <c r="AI45"/>
      <c r="AJ45"/>
      <c r="AK45"/>
      <c r="AL45"/>
    </row>
    <row r="46" spans="1:38" ht="19.5" thickBot="1" x14ac:dyDescent="0.35">
      <c r="A46" s="67">
        <v>46</v>
      </c>
      <c r="B46" s="20">
        <v>-9027.6664195193443</v>
      </c>
      <c r="C46" s="20">
        <f t="shared" si="0"/>
        <v>5643139.6251038536</v>
      </c>
      <c r="D46" s="20">
        <f t="shared" si="1"/>
        <v>3748943005.177392</v>
      </c>
      <c r="I46" s="20">
        <v>-12430.38442682926</v>
      </c>
      <c r="J46" s="20">
        <v>-1161.6437625992112</v>
      </c>
      <c r="V46" s="53">
        <v>41</v>
      </c>
      <c r="W46" s="53">
        <v>-933.3995016962665</v>
      </c>
      <c r="X46" s="53">
        <v>-11496.984925132992</v>
      </c>
      <c r="Y46"/>
      <c r="AH46"/>
      <c r="AI46"/>
      <c r="AJ46"/>
      <c r="AK46"/>
      <c r="AL46"/>
    </row>
    <row r="47" spans="1:38" ht="19.5" thickBot="1" x14ac:dyDescent="0.35">
      <c r="A47" s="67">
        <v>47</v>
      </c>
      <c r="B47" s="20">
        <v>-6652.137083749345</v>
      </c>
      <c r="C47" s="20">
        <f t="shared" si="0"/>
        <v>1910257.5304916427</v>
      </c>
      <c r="D47" s="20">
        <f t="shared" si="1"/>
        <v>2079793605.7066822</v>
      </c>
      <c r="I47" s="20">
        <v>-10927.495091059245</v>
      </c>
      <c r="J47" s="20">
        <v>-12430.38442682926</v>
      </c>
      <c r="V47" s="53">
        <v>42</v>
      </c>
      <c r="W47" s="53">
        <v>-10594.6043361663</v>
      </c>
      <c r="X47" s="53">
        <v>-332.89075489294555</v>
      </c>
      <c r="Y47"/>
      <c r="AH47"/>
      <c r="AI47"/>
      <c r="AJ47"/>
      <c r="AK47"/>
      <c r="AL47"/>
    </row>
    <row r="48" spans="1:38" ht="19.5" thickBot="1" x14ac:dyDescent="0.35">
      <c r="A48" s="67">
        <v>48</v>
      </c>
      <c r="B48" s="20">
        <v>-8034.257747979369</v>
      </c>
      <c r="C48" s="20">
        <f t="shared" si="0"/>
        <v>12367.811838488831</v>
      </c>
      <c r="D48" s="20">
        <f t="shared" si="1"/>
        <v>3098366282.926393</v>
      </c>
      <c r="I48" s="20">
        <v>-11370.255755289283</v>
      </c>
      <c r="J48" s="20">
        <v>-10927.495091059245</v>
      </c>
      <c r="V48" s="53">
        <v>43</v>
      </c>
      <c r="W48" s="53">
        <v>-9306.1088290770167</v>
      </c>
      <c r="X48" s="53">
        <v>-2064.1469262122664</v>
      </c>
      <c r="Y48"/>
      <c r="AH48"/>
      <c r="AI48"/>
      <c r="AJ48"/>
      <c r="AK48"/>
      <c r="AL48"/>
    </row>
    <row r="49" spans="1:38" ht="19.5" thickBot="1" x14ac:dyDescent="0.35">
      <c r="A49" s="67">
        <v>49</v>
      </c>
      <c r="B49" s="20">
        <v>-8145.4684122094186</v>
      </c>
      <c r="C49" s="20">
        <f t="shared" si="0"/>
        <v>36896019.05475498</v>
      </c>
      <c r="D49" s="20">
        <f>(B49^2)*A49</f>
        <v>3251084127.06077</v>
      </c>
      <c r="I49" s="20">
        <v>-9027.6664195193443</v>
      </c>
      <c r="J49" s="20">
        <v>-11370.255755289283</v>
      </c>
      <c r="V49" s="53">
        <v>44</v>
      </c>
      <c r="W49" s="53">
        <v>-9685.7077210233583</v>
      </c>
      <c r="X49" s="53">
        <v>658.04130150401397</v>
      </c>
      <c r="Y49"/>
      <c r="AH49"/>
      <c r="AI49"/>
      <c r="AJ49"/>
      <c r="AK49"/>
      <c r="AL49"/>
    </row>
    <row r="50" spans="1:38" ht="19.5" thickBot="1" x14ac:dyDescent="0.35">
      <c r="A50" s="67">
        <v>50</v>
      </c>
      <c r="B50" s="20">
        <v>-2071.2590764394554</v>
      </c>
      <c r="C50" s="20">
        <f t="shared" si="0"/>
        <v>49776279.725491427</v>
      </c>
      <c r="D50" s="20">
        <f t="shared" si="1"/>
        <v>214505708.08664128</v>
      </c>
      <c r="I50" s="20">
        <v>-6652.137083749345</v>
      </c>
      <c r="J50" s="20">
        <v>-9027.6664195193443</v>
      </c>
      <c r="V50" s="53">
        <v>45</v>
      </c>
      <c r="W50" s="53">
        <v>-7677.29914279073</v>
      </c>
      <c r="X50" s="53">
        <v>1025.162059041385</v>
      </c>
      <c r="Y50"/>
      <c r="AH50"/>
      <c r="AI50"/>
      <c r="AJ50"/>
      <c r="AK50"/>
      <c r="AL50"/>
    </row>
    <row r="51" spans="1:38" ht="19.5" thickBot="1" x14ac:dyDescent="0.35">
      <c r="A51" s="67">
        <v>51</v>
      </c>
      <c r="B51" s="20">
        <v>-9126.4897406694654</v>
      </c>
      <c r="C51" s="20">
        <f t="shared" si="0"/>
        <v>82283.303569211974</v>
      </c>
      <c r="D51" s="20">
        <f t="shared" si="1"/>
        <v>4247933564.3137956</v>
      </c>
      <c r="I51" s="20">
        <v>-8034.257747979369</v>
      </c>
      <c r="J51" s="20">
        <v>-6652.137083749345</v>
      </c>
      <c r="V51" s="53">
        <v>46</v>
      </c>
      <c r="W51" s="53">
        <v>-5640.6496016385972</v>
      </c>
      <c r="X51" s="53">
        <v>-2393.6081463407718</v>
      </c>
      <c r="Y51"/>
      <c r="AH51"/>
      <c r="AI51"/>
      <c r="AJ51"/>
      <c r="AK51"/>
      <c r="AL51"/>
    </row>
    <row r="52" spans="1:38" ht="19.5" thickBot="1" x14ac:dyDescent="0.35">
      <c r="A52" s="67">
        <v>52</v>
      </c>
      <c r="B52" s="20">
        <v>-9413.3404048994998</v>
      </c>
      <c r="C52" s="20">
        <f t="shared" si="0"/>
        <v>3325003.9492066354</v>
      </c>
      <c r="D52" s="20">
        <f t="shared" si="1"/>
        <v>4607770834.0827007</v>
      </c>
      <c r="I52" s="20">
        <v>-8145.4684122094186</v>
      </c>
      <c r="J52" s="20">
        <v>-8034.257747979369</v>
      </c>
      <c r="V52" s="53">
        <v>47</v>
      </c>
      <c r="W52" s="53">
        <v>-6825.6046237615064</v>
      </c>
      <c r="X52" s="53">
        <v>-1319.8637884479122</v>
      </c>
      <c r="Y52"/>
      <c r="AH52"/>
      <c r="AI52"/>
      <c r="AJ52"/>
      <c r="AK52"/>
      <c r="AL52"/>
    </row>
    <row r="53" spans="1:38" ht="19.5" thickBot="1" x14ac:dyDescent="0.35">
      <c r="A53" s="67">
        <v>53</v>
      </c>
      <c r="B53" s="20">
        <v>-7589.8810691295366</v>
      </c>
      <c r="C53" s="20">
        <f t="shared" si="0"/>
        <v>10434.758202634863</v>
      </c>
      <c r="D53" s="20">
        <f t="shared" si="1"/>
        <v>3053133616.1071386</v>
      </c>
      <c r="I53" s="20">
        <v>-2071.2590764394554</v>
      </c>
      <c r="J53" s="20">
        <v>-8145.4684122094186</v>
      </c>
      <c r="V53" s="53">
        <v>48</v>
      </c>
      <c r="W53" s="53">
        <v>-6920.950593548042</v>
      </c>
      <c r="X53" s="53">
        <v>4849.6915171085866</v>
      </c>
      <c r="Y53"/>
      <c r="AH53"/>
      <c r="AI53"/>
      <c r="AJ53"/>
      <c r="AK53"/>
      <c r="AL53"/>
    </row>
    <row r="54" spans="1:38" ht="19.5" thickBot="1" x14ac:dyDescent="0.35">
      <c r="A54" s="67">
        <v>54</v>
      </c>
      <c r="B54" s="20">
        <v>-7692.0317333595594</v>
      </c>
      <c r="C54" s="20">
        <f t="shared" si="0"/>
        <v>84053.991547588434</v>
      </c>
      <c r="D54" s="20">
        <f t="shared" si="1"/>
        <v>3195037018.0985651</v>
      </c>
      <c r="I54" s="20">
        <v>-9126.4897406694654</v>
      </c>
      <c r="J54" s="20">
        <v>-2071.2590764394554</v>
      </c>
      <c r="V54" s="53">
        <v>49</v>
      </c>
      <c r="W54" s="53">
        <v>-1713.2541571039208</v>
      </c>
      <c r="X54" s="53">
        <v>-7413.2355835655444</v>
      </c>
      <c r="Y54"/>
      <c r="AH54"/>
      <c r="AI54"/>
      <c r="AJ54"/>
      <c r="AK54"/>
      <c r="AL54"/>
    </row>
    <row r="55" spans="1:38" ht="19.5" thickBot="1" x14ac:dyDescent="0.35">
      <c r="A55" s="67">
        <v>55</v>
      </c>
      <c r="B55" s="20">
        <v>-7981.9523975896009</v>
      </c>
      <c r="C55" s="20">
        <f t="shared" si="0"/>
        <v>941791.32238307816</v>
      </c>
      <c r="D55" s="20">
        <f t="shared" si="1"/>
        <v>3504136024.2562509</v>
      </c>
      <c r="I55" s="20">
        <v>-9413.3404048994998</v>
      </c>
      <c r="J55" s="20">
        <v>-9126.4897406694654</v>
      </c>
      <c r="V55" s="53">
        <v>50</v>
      </c>
      <c r="W55" s="53">
        <v>-7762.0248789224142</v>
      </c>
      <c r="X55" s="53">
        <v>-1651.3155259770856</v>
      </c>
      <c r="Y55"/>
      <c r="AH55"/>
      <c r="AI55"/>
      <c r="AJ55"/>
      <c r="AK55"/>
      <c r="AL55"/>
    </row>
    <row r="56" spans="1:38" ht="19.5" thickBot="1" x14ac:dyDescent="0.35">
      <c r="A56" s="67">
        <v>56</v>
      </c>
      <c r="B56" s="20">
        <v>-7011.4930618196377</v>
      </c>
      <c r="C56" s="20">
        <f t="shared" si="0"/>
        <v>28310054.250036459</v>
      </c>
      <c r="D56" s="20">
        <f t="shared" si="1"/>
        <v>2753017957.5329156</v>
      </c>
      <c r="I56" s="20">
        <v>-7589.8810691295366</v>
      </c>
      <c r="J56" s="20">
        <v>-9413.3404048994998</v>
      </c>
      <c r="V56" s="53">
        <v>51</v>
      </c>
      <c r="W56" s="53">
        <v>-8007.9550237900703</v>
      </c>
      <c r="X56" s="53">
        <v>418.07395466053367</v>
      </c>
      <c r="Y56"/>
      <c r="AH56"/>
      <c r="AI56"/>
      <c r="AJ56"/>
      <c r="AK56"/>
      <c r="AL56"/>
    </row>
    <row r="57" spans="1:38" ht="19.5" thickBot="1" x14ac:dyDescent="0.35">
      <c r="A57" s="67">
        <v>57</v>
      </c>
      <c r="B57" s="20">
        <v>-1690.7737260496651</v>
      </c>
      <c r="C57" s="20">
        <f t="shared" si="0"/>
        <v>7642235.4191258671</v>
      </c>
      <c r="D57" s="20">
        <f t="shared" si="1"/>
        <v>162946800.18389246</v>
      </c>
      <c r="I57" s="20">
        <v>-7692.0317333595594</v>
      </c>
      <c r="J57" s="20">
        <v>-7589.8810691295366</v>
      </c>
      <c r="V57" s="53">
        <v>52</v>
      </c>
      <c r="W57" s="53">
        <v>-6444.6202488474992</v>
      </c>
      <c r="X57" s="53">
        <v>-1247.4114845120603</v>
      </c>
      <c r="Y57"/>
      <c r="AH57"/>
      <c r="AI57"/>
      <c r="AJ57"/>
      <c r="AK57"/>
      <c r="AL57"/>
    </row>
    <row r="58" spans="1:38" ht="19.5" thickBot="1" x14ac:dyDescent="0.35">
      <c r="A58" s="67">
        <v>58</v>
      </c>
      <c r="B58" s="20">
        <v>1073.6856097203272</v>
      </c>
      <c r="C58" s="20">
        <f t="shared" si="0"/>
        <v>41767.368397821199</v>
      </c>
      <c r="D58" s="20">
        <f t="shared" si="1"/>
        <v>66862445.734189622</v>
      </c>
      <c r="I58" s="20">
        <v>-7981.9523975896009</v>
      </c>
      <c r="J58" s="20">
        <v>-7692.0317333595594</v>
      </c>
      <c r="V58" s="53">
        <v>53</v>
      </c>
      <c r="W58" s="53">
        <v>-6532.1986678128142</v>
      </c>
      <c r="X58" s="53">
        <v>-1449.7537297767867</v>
      </c>
      <c r="Y58"/>
      <c r="AH58"/>
      <c r="AI58"/>
      <c r="AJ58"/>
      <c r="AK58"/>
      <c r="AL58"/>
    </row>
    <row r="59" spans="1:38" ht="19.5" thickBot="1" x14ac:dyDescent="0.35">
      <c r="A59" s="67">
        <v>59</v>
      </c>
      <c r="B59" s="20">
        <v>869.31494549030322</v>
      </c>
      <c r="C59" s="20">
        <f t="shared" si="0"/>
        <v>7997297.4456817238</v>
      </c>
      <c r="D59" s="20">
        <f t="shared" si="1"/>
        <v>44586799.992715724</v>
      </c>
      <c r="I59" s="20">
        <v>-7011.4930618196377</v>
      </c>
      <c r="J59" s="20">
        <v>-7981.9523975896009</v>
      </c>
      <c r="V59" s="53">
        <v>54</v>
      </c>
      <c r="W59" s="53">
        <v>-6780.7608635658053</v>
      </c>
      <c r="X59" s="53">
        <v>-230.73219825383239</v>
      </c>
      <c r="Y59"/>
      <c r="AH59"/>
      <c r="AI59"/>
      <c r="AJ59"/>
      <c r="AK59"/>
      <c r="AL59"/>
    </row>
    <row r="60" spans="1:38" ht="19.5" thickBot="1" x14ac:dyDescent="0.35">
      <c r="A60" s="59">
        <v>60</v>
      </c>
      <c r="B60" s="20">
        <v>3697.2642812602571</v>
      </c>
      <c r="C60" s="20"/>
      <c r="D60" s="20">
        <f t="shared" si="1"/>
        <v>820185789.92897546</v>
      </c>
      <c r="I60" s="20">
        <v>-1690.7737260496651</v>
      </c>
      <c r="J60" s="20">
        <v>-7011.4930618196377</v>
      </c>
      <c r="V60" s="53">
        <v>55</v>
      </c>
      <c r="W60" s="53">
        <v>-5948.7418557845167</v>
      </c>
      <c r="X60" s="53">
        <v>4257.9681297348516</v>
      </c>
      <c r="Y60"/>
      <c r="AH60"/>
      <c r="AI60"/>
      <c r="AJ60"/>
      <c r="AK60"/>
      <c r="AL60"/>
    </row>
    <row r="61" spans="1:38" ht="19.5" thickBot="1" x14ac:dyDescent="0.35">
      <c r="B61" s="59" t="s">
        <v>23</v>
      </c>
      <c r="C61" s="20">
        <f>SUM(C2:C59)</f>
        <v>1434921661.7935643</v>
      </c>
      <c r="D61" s="20">
        <f>SUM(D2:D60)</f>
        <v>170795119041.00323</v>
      </c>
      <c r="I61" s="20">
        <v>1073.6856097203272</v>
      </c>
      <c r="J61" s="20">
        <v>-1690.7737260496651</v>
      </c>
      <c r="V61" s="53">
        <v>56</v>
      </c>
      <c r="W61" s="53">
        <v>-1387.0467293032891</v>
      </c>
      <c r="X61" s="53">
        <v>2460.7323390236161</v>
      </c>
      <c r="Y61"/>
      <c r="AH61"/>
      <c r="AI61"/>
      <c r="AJ61"/>
      <c r="AK61"/>
      <c r="AL61"/>
    </row>
    <row r="62" spans="1:38" ht="19.5" thickBot="1" x14ac:dyDescent="0.35">
      <c r="C62" s="65"/>
      <c r="F62" s="74"/>
      <c r="I62" s="73">
        <v>869.31494549030322</v>
      </c>
      <c r="J62" s="73">
        <v>1073.6856097203272</v>
      </c>
      <c r="V62" s="54">
        <v>57</v>
      </c>
      <c r="W62" s="54">
        <v>983.05022254290293</v>
      </c>
      <c r="X62" s="54">
        <v>-113.73527705259971</v>
      </c>
      <c r="Y62"/>
      <c r="AH62"/>
      <c r="AI62"/>
      <c r="AJ62"/>
      <c r="AK62"/>
      <c r="AL62"/>
    </row>
    <row r="63" spans="1:38" x14ac:dyDescent="0.3">
      <c r="A63" s="32"/>
      <c r="C63" s="32"/>
      <c r="D63" s="32"/>
      <c r="E63" s="32"/>
      <c r="F63" s="32"/>
      <c r="G63" s="32"/>
      <c r="H63" s="32"/>
      <c r="I63" s="29"/>
      <c r="J63" s="29"/>
      <c r="AH63"/>
      <c r="AI63"/>
      <c r="AJ63"/>
      <c r="AK63"/>
      <c r="AL63"/>
    </row>
    <row r="64" spans="1:38" ht="19.5" thickBot="1" x14ac:dyDescent="0.35">
      <c r="A64" s="74"/>
      <c r="C64" s="74"/>
      <c r="D64" s="74"/>
      <c r="E64" s="74"/>
      <c r="F64" s="74"/>
      <c r="G64" s="74"/>
      <c r="H64" s="74"/>
      <c r="I64" s="32"/>
      <c r="J64" s="32"/>
      <c r="AH64"/>
      <c r="AI64"/>
      <c r="AJ64"/>
      <c r="AK64"/>
      <c r="AL64"/>
    </row>
    <row r="65" spans="1:38" ht="19.5" thickBot="1" x14ac:dyDescent="0.35">
      <c r="A65" s="11" t="s">
        <v>128</v>
      </c>
      <c r="B65" s="11" t="s">
        <v>129</v>
      </c>
      <c r="C65" s="11" t="s">
        <v>132</v>
      </c>
      <c r="D65" s="11" t="s">
        <v>133</v>
      </c>
      <c r="E65" s="11" t="s">
        <v>134</v>
      </c>
      <c r="F65" s="11" t="s">
        <v>135</v>
      </c>
      <c r="G65" s="11" t="s">
        <v>136</v>
      </c>
      <c r="H65" s="11" t="s">
        <v>137</v>
      </c>
      <c r="I65" s="11" t="s">
        <v>138</v>
      </c>
      <c r="J65" s="11" t="s">
        <v>139</v>
      </c>
      <c r="K65" s="11" t="s">
        <v>140</v>
      </c>
      <c r="L65" s="11" t="s">
        <v>141</v>
      </c>
      <c r="N65" s="2" t="s">
        <v>128</v>
      </c>
      <c r="O65" s="2" t="s">
        <v>129</v>
      </c>
      <c r="P65" s="2" t="s">
        <v>132</v>
      </c>
      <c r="Q65" s="2" t="s">
        <v>133</v>
      </c>
      <c r="R65" s="2" t="s">
        <v>134</v>
      </c>
      <c r="S65" s="2" t="s">
        <v>135</v>
      </c>
      <c r="T65" s="2" t="s">
        <v>136</v>
      </c>
      <c r="U65" s="2" t="s">
        <v>137</v>
      </c>
      <c r="V65" s="2" t="s">
        <v>138</v>
      </c>
      <c r="W65" s="2" t="s">
        <v>139</v>
      </c>
      <c r="X65" s="2" t="s">
        <v>140</v>
      </c>
      <c r="Y65" s="2" t="s">
        <v>141</v>
      </c>
      <c r="AH65"/>
      <c r="AI65"/>
      <c r="AJ65"/>
      <c r="AK65"/>
      <c r="AL65"/>
    </row>
    <row r="66" spans="1:38" ht="19.5" thickTop="1" x14ac:dyDescent="0.3">
      <c r="A66" s="78">
        <v>4732.8312038755557</v>
      </c>
      <c r="B66" s="79"/>
      <c r="C66" s="80"/>
      <c r="D66" s="80"/>
      <c r="E66" s="80"/>
      <c r="F66" s="80"/>
      <c r="G66" s="80"/>
      <c r="H66" s="80"/>
      <c r="I66" s="80"/>
      <c r="J66" s="15"/>
      <c r="K66" s="15"/>
      <c r="L66" s="15"/>
      <c r="N66" s="78">
        <v>-271.41989458386547</v>
      </c>
      <c r="O66" s="78">
        <v>-2211.5457456213821</v>
      </c>
      <c r="P66" s="78">
        <v>-27.2769721699608</v>
      </c>
      <c r="Q66" s="78">
        <v>4932.2644423354013</v>
      </c>
      <c r="R66" s="78">
        <v>4166.5594798113925</v>
      </c>
      <c r="S66" s="78">
        <v>-1512.5217717680771</v>
      </c>
      <c r="T66" s="78">
        <v>-4936.240125961107</v>
      </c>
      <c r="U66" s="78">
        <v>-1750.8943935998032</v>
      </c>
      <c r="V66" s="78">
        <v>-313.43590138823402</v>
      </c>
      <c r="W66" s="78">
        <v>-1510.3714288472884</v>
      </c>
      <c r="X66" s="78">
        <v>-8169.3699121629934</v>
      </c>
      <c r="Y66" s="78">
        <v>4732.8312038755557</v>
      </c>
      <c r="AH66"/>
      <c r="AI66"/>
      <c r="AJ66"/>
      <c r="AK66"/>
      <c r="AL66"/>
    </row>
    <row r="67" spans="1:38" x14ac:dyDescent="0.3">
      <c r="A67" s="78">
        <v>-8169.3699121629934</v>
      </c>
      <c r="B67" s="78">
        <v>4732.8312038755557</v>
      </c>
      <c r="C67" s="80"/>
      <c r="D67" s="80"/>
      <c r="E67" s="80"/>
      <c r="F67" s="80"/>
      <c r="G67" s="80"/>
      <c r="H67" s="80"/>
      <c r="I67" s="80"/>
      <c r="J67" s="15"/>
      <c r="K67" s="15"/>
      <c r="L67" s="15"/>
      <c r="N67" s="78">
        <v>-3783.2097121498718</v>
      </c>
      <c r="O67" s="78">
        <v>-271.41989458386547</v>
      </c>
      <c r="P67" s="78">
        <v>-2211.5457456213821</v>
      </c>
      <c r="Q67" s="78">
        <v>-27.2769721699608</v>
      </c>
      <c r="R67" s="78">
        <v>4932.2644423354013</v>
      </c>
      <c r="S67" s="78">
        <v>4166.5594798113925</v>
      </c>
      <c r="T67" s="78">
        <v>-1512.5217717680771</v>
      </c>
      <c r="U67" s="78">
        <v>-4936.240125961107</v>
      </c>
      <c r="V67" s="78">
        <v>-1750.8943935998032</v>
      </c>
      <c r="W67" s="78">
        <v>-313.43590138823402</v>
      </c>
      <c r="X67" s="78">
        <v>-1510.3714288472884</v>
      </c>
      <c r="Y67" s="78">
        <v>-8169.3699121629934</v>
      </c>
      <c r="AH67"/>
      <c r="AI67"/>
      <c r="AJ67"/>
      <c r="AK67"/>
      <c r="AL67"/>
    </row>
    <row r="68" spans="1:38" x14ac:dyDescent="0.3">
      <c r="A68" s="78">
        <v>-1510.3714288472884</v>
      </c>
      <c r="B68" s="78">
        <v>-8169.3699121629934</v>
      </c>
      <c r="C68" s="78">
        <v>4732.8312038755557</v>
      </c>
      <c r="D68" s="80"/>
      <c r="E68" s="80"/>
      <c r="F68" s="80"/>
      <c r="G68" s="80"/>
      <c r="H68" s="80"/>
      <c r="I68" s="80"/>
      <c r="J68" s="15"/>
      <c r="K68" s="15"/>
      <c r="L68" s="15"/>
      <c r="N68" s="78">
        <v>8337.3725027937799</v>
      </c>
      <c r="O68" s="78">
        <v>-3783.2097121498718</v>
      </c>
      <c r="P68" s="78">
        <v>-271.41989458386547</v>
      </c>
      <c r="Q68" s="78">
        <v>-2211.5457456213821</v>
      </c>
      <c r="R68" s="78">
        <v>-27.2769721699608</v>
      </c>
      <c r="S68" s="78">
        <v>4932.2644423354013</v>
      </c>
      <c r="T68" s="78">
        <v>4166.5594798113925</v>
      </c>
      <c r="U68" s="78">
        <v>-1512.5217717680771</v>
      </c>
      <c r="V68" s="78">
        <v>-4936.240125961107</v>
      </c>
      <c r="W68" s="78">
        <v>-1750.8943935998032</v>
      </c>
      <c r="X68" s="78">
        <v>-313.43590138823402</v>
      </c>
      <c r="Y68" s="78">
        <v>-1510.3714288472884</v>
      </c>
      <c r="AH68"/>
      <c r="AI68"/>
      <c r="AJ68"/>
      <c r="AK68"/>
      <c r="AL68"/>
    </row>
    <row r="69" spans="1:38" x14ac:dyDescent="0.3">
      <c r="A69" s="78">
        <v>-313.43590138823402</v>
      </c>
      <c r="B69" s="78">
        <v>-1510.3714288472884</v>
      </c>
      <c r="C69" s="78">
        <v>-8169.3699121629934</v>
      </c>
      <c r="D69" s="78">
        <v>4732.8312038755557</v>
      </c>
      <c r="E69" s="80"/>
      <c r="F69" s="80"/>
      <c r="G69" s="80"/>
      <c r="H69" s="80"/>
      <c r="I69" s="80"/>
      <c r="J69" s="15"/>
      <c r="K69" s="15"/>
      <c r="L69" s="15"/>
      <c r="N69" s="78">
        <v>236.78636705145254</v>
      </c>
      <c r="O69" s="78">
        <v>8337.3725027937799</v>
      </c>
      <c r="P69" s="78">
        <v>-3783.2097121498718</v>
      </c>
      <c r="Q69" s="78">
        <v>-271.41989458386547</v>
      </c>
      <c r="R69" s="78">
        <v>-2211.5457456213821</v>
      </c>
      <c r="S69" s="78">
        <v>-27.2769721699608</v>
      </c>
      <c r="T69" s="78">
        <v>4932.2644423354013</v>
      </c>
      <c r="U69" s="78">
        <v>4166.5594798113925</v>
      </c>
      <c r="V69" s="78">
        <v>-1512.5217717680771</v>
      </c>
      <c r="W69" s="78">
        <v>-4936.240125961107</v>
      </c>
      <c r="X69" s="78">
        <v>-1750.8943935998032</v>
      </c>
      <c r="Y69" s="78">
        <v>-313.43590138823402</v>
      </c>
      <c r="AH69"/>
      <c r="AI69"/>
      <c r="AJ69"/>
      <c r="AK69"/>
      <c r="AL69"/>
    </row>
    <row r="70" spans="1:38" x14ac:dyDescent="0.3">
      <c r="A70" s="78">
        <v>-1750.8943935998032</v>
      </c>
      <c r="B70" s="78">
        <v>-313.43590138823402</v>
      </c>
      <c r="C70" s="78">
        <v>-1510.3714288472884</v>
      </c>
      <c r="D70" s="78">
        <v>-8169.3699121629934</v>
      </c>
      <c r="E70" s="78">
        <v>4732.8312038755557</v>
      </c>
      <c r="F70" s="80"/>
      <c r="G70" s="80"/>
      <c r="H70" s="80"/>
      <c r="I70" s="80"/>
      <c r="J70" s="15"/>
      <c r="K70" s="15"/>
      <c r="L70" s="15"/>
      <c r="N70" s="78">
        <v>-3255.5655930448679</v>
      </c>
      <c r="O70" s="78">
        <v>236.78636705145254</v>
      </c>
      <c r="P70" s="78">
        <v>8337.3725027937799</v>
      </c>
      <c r="Q70" s="78">
        <v>-3783.2097121498718</v>
      </c>
      <c r="R70" s="78">
        <v>-271.41989458386547</v>
      </c>
      <c r="S70" s="78">
        <v>-2211.5457456213821</v>
      </c>
      <c r="T70" s="78">
        <v>-27.2769721699608</v>
      </c>
      <c r="U70" s="78">
        <v>4932.2644423354013</v>
      </c>
      <c r="V70" s="78">
        <v>4166.5594798113925</v>
      </c>
      <c r="W70" s="78">
        <v>-1512.5217717680771</v>
      </c>
      <c r="X70" s="78">
        <v>-4936.240125961107</v>
      </c>
      <c r="Y70" s="78">
        <v>-1750.8943935998032</v>
      </c>
      <c r="AH70"/>
      <c r="AI70"/>
      <c r="AJ70"/>
      <c r="AK70"/>
      <c r="AL70"/>
    </row>
    <row r="71" spans="1:38" x14ac:dyDescent="0.3">
      <c r="A71" s="78">
        <v>-4936.240125961107</v>
      </c>
      <c r="B71" s="78">
        <v>-1750.8943935998032</v>
      </c>
      <c r="C71" s="78">
        <v>-313.43590138823402</v>
      </c>
      <c r="D71" s="78">
        <v>-1510.3714288472884</v>
      </c>
      <c r="E71" s="78">
        <v>-8169.3699121629934</v>
      </c>
      <c r="F71" s="78">
        <v>4732.8312038755557</v>
      </c>
      <c r="G71" s="80"/>
      <c r="H71" s="80"/>
      <c r="I71" s="80"/>
      <c r="J71" s="15"/>
      <c r="K71" s="15"/>
      <c r="L71" s="15"/>
      <c r="N71" s="78">
        <v>-2105.8307754024509</v>
      </c>
      <c r="O71" s="78">
        <v>-3255.5655930448679</v>
      </c>
      <c r="P71" s="78">
        <v>236.78636705145254</v>
      </c>
      <c r="Q71" s="78">
        <v>8337.3725027937799</v>
      </c>
      <c r="R71" s="78">
        <v>-3783.2097121498718</v>
      </c>
      <c r="S71" s="78">
        <v>-271.41989458386547</v>
      </c>
      <c r="T71" s="78">
        <v>-2211.5457456213821</v>
      </c>
      <c r="U71" s="78">
        <v>-27.2769721699608</v>
      </c>
      <c r="V71" s="78">
        <v>4932.2644423354013</v>
      </c>
      <c r="W71" s="78">
        <v>4166.5594798113925</v>
      </c>
      <c r="X71" s="78">
        <v>-1512.5217717680771</v>
      </c>
      <c r="Y71" s="78">
        <v>-4936.240125961107</v>
      </c>
      <c r="AH71"/>
      <c r="AI71"/>
      <c r="AJ71"/>
      <c r="AK71"/>
      <c r="AL71"/>
    </row>
    <row r="72" spans="1:38" x14ac:dyDescent="0.3">
      <c r="A72" s="78">
        <v>-1512.5217717680771</v>
      </c>
      <c r="B72" s="78">
        <v>-4936.240125961107</v>
      </c>
      <c r="C72" s="78">
        <v>-1750.8943935998032</v>
      </c>
      <c r="D72" s="78">
        <v>-313.43590138823402</v>
      </c>
      <c r="E72" s="78">
        <v>-1510.3714288472884</v>
      </c>
      <c r="F72" s="78">
        <v>-8169.3699121629934</v>
      </c>
      <c r="G72" s="78">
        <v>4732.8312038755557</v>
      </c>
      <c r="H72" s="80"/>
      <c r="I72" s="80"/>
      <c r="J72" s="15"/>
      <c r="K72" s="15"/>
      <c r="L72" s="15"/>
      <c r="N72" s="78">
        <v>-1622.3871175373397</v>
      </c>
      <c r="O72" s="78">
        <v>-2105.8307754024509</v>
      </c>
      <c r="P72" s="78">
        <v>-3255.5655930448679</v>
      </c>
      <c r="Q72" s="78">
        <v>236.78636705145254</v>
      </c>
      <c r="R72" s="78">
        <v>8337.3725027937799</v>
      </c>
      <c r="S72" s="78">
        <v>-3783.2097121498718</v>
      </c>
      <c r="T72" s="78">
        <v>-271.41989458386547</v>
      </c>
      <c r="U72" s="78">
        <v>-2211.5457456213821</v>
      </c>
      <c r="V72" s="78">
        <v>-27.2769721699608</v>
      </c>
      <c r="W72" s="78">
        <v>4932.2644423354013</v>
      </c>
      <c r="X72" s="78">
        <v>4166.5594798113925</v>
      </c>
      <c r="Y72" s="78">
        <v>-1512.5217717680771</v>
      </c>
      <c r="AH72"/>
      <c r="AI72"/>
      <c r="AJ72"/>
      <c r="AK72"/>
      <c r="AL72"/>
    </row>
    <row r="73" spans="1:38" x14ac:dyDescent="0.3">
      <c r="A73" s="78">
        <v>4166.5594798113925</v>
      </c>
      <c r="B73" s="78">
        <v>-1512.5217717680771</v>
      </c>
      <c r="C73" s="78">
        <v>-4936.240125961107</v>
      </c>
      <c r="D73" s="78">
        <v>-1750.8943935998032</v>
      </c>
      <c r="E73" s="78">
        <v>-313.43590138823402</v>
      </c>
      <c r="F73" s="78">
        <v>-1510.3714288472884</v>
      </c>
      <c r="G73" s="78">
        <v>-8169.3699121629934</v>
      </c>
      <c r="H73" s="78">
        <v>4732.8312038755557</v>
      </c>
      <c r="I73" s="80"/>
      <c r="J73" s="15"/>
      <c r="K73" s="15"/>
      <c r="L73" s="15"/>
      <c r="N73" s="78">
        <v>1096.3562539848044</v>
      </c>
      <c r="O73" s="78">
        <v>-1622.3871175373397</v>
      </c>
      <c r="P73" s="78">
        <v>-2105.8307754024509</v>
      </c>
      <c r="Q73" s="78">
        <v>-3255.5655930448679</v>
      </c>
      <c r="R73" s="78">
        <v>236.78636705145254</v>
      </c>
      <c r="S73" s="78">
        <v>8337.3725027937799</v>
      </c>
      <c r="T73" s="78">
        <v>-3783.2097121498718</v>
      </c>
      <c r="U73" s="78">
        <v>-271.41989458386547</v>
      </c>
      <c r="V73" s="78">
        <v>-2211.5457456213821</v>
      </c>
      <c r="W73" s="78">
        <v>-27.2769721699608</v>
      </c>
      <c r="X73" s="78">
        <v>4932.2644423354013</v>
      </c>
      <c r="Y73" s="78">
        <v>4166.5594798113925</v>
      </c>
      <c r="AH73"/>
      <c r="AI73"/>
      <c r="AJ73"/>
      <c r="AK73"/>
      <c r="AL73"/>
    </row>
    <row r="74" spans="1:38" x14ac:dyDescent="0.3">
      <c r="A74" s="78">
        <v>4932.2644423354013</v>
      </c>
      <c r="B74" s="78">
        <v>4166.5594798113925</v>
      </c>
      <c r="C74" s="78">
        <v>-1512.5217717680771</v>
      </c>
      <c r="D74" s="78">
        <v>-4936.240125961107</v>
      </c>
      <c r="E74" s="78">
        <v>-1750.8943935998032</v>
      </c>
      <c r="F74" s="78">
        <v>-313.43590138823402</v>
      </c>
      <c r="G74" s="78">
        <v>-1510.3714288472884</v>
      </c>
      <c r="H74" s="78">
        <v>-8169.3699121629934</v>
      </c>
      <c r="I74" s="78">
        <v>4732.8312038755557</v>
      </c>
      <c r="J74" s="15"/>
      <c r="K74" s="15"/>
      <c r="L74" s="15"/>
      <c r="N74" s="78">
        <v>4681.8701123272758</v>
      </c>
      <c r="O74" s="78">
        <v>1096.3562539848044</v>
      </c>
      <c r="P74" s="78">
        <v>-1622.3871175373397</v>
      </c>
      <c r="Q74" s="78">
        <v>-2105.8307754024509</v>
      </c>
      <c r="R74" s="78">
        <v>-3255.5655930448679</v>
      </c>
      <c r="S74" s="78">
        <v>236.78636705145254</v>
      </c>
      <c r="T74" s="78">
        <v>8337.3725027937799</v>
      </c>
      <c r="U74" s="78">
        <v>-3783.2097121498718</v>
      </c>
      <c r="V74" s="78">
        <v>-271.41989458386547</v>
      </c>
      <c r="W74" s="78">
        <v>-2211.5457456213821</v>
      </c>
      <c r="X74" s="78">
        <v>-27.2769721699608</v>
      </c>
      <c r="Y74" s="78">
        <v>4932.2644423354013</v>
      </c>
      <c r="AH74"/>
      <c r="AI74"/>
      <c r="AJ74"/>
      <c r="AK74"/>
      <c r="AL74"/>
    </row>
    <row r="75" spans="1:38" x14ac:dyDescent="0.3">
      <c r="A75" s="78">
        <v>-27.2769721699608</v>
      </c>
      <c r="B75" s="78">
        <v>4932.2644423354013</v>
      </c>
      <c r="C75" s="78">
        <v>4166.5594798113925</v>
      </c>
      <c r="D75" s="78">
        <v>-1512.5217717680771</v>
      </c>
      <c r="E75" s="78">
        <v>-4936.240125961107</v>
      </c>
      <c r="F75" s="78">
        <v>-1750.8943935998032</v>
      </c>
      <c r="G75" s="78">
        <v>-313.43590138823402</v>
      </c>
      <c r="H75" s="78">
        <v>-1510.3714288472884</v>
      </c>
      <c r="I75" s="78">
        <v>-8169.3699121629934</v>
      </c>
      <c r="J75" s="78">
        <v>4732.8312038755557</v>
      </c>
      <c r="K75" s="15"/>
      <c r="L75" s="15"/>
      <c r="N75" s="78">
        <v>-8530.8859224689022</v>
      </c>
      <c r="O75" s="78">
        <v>4681.8701123272758</v>
      </c>
      <c r="P75" s="78">
        <v>1096.3562539848044</v>
      </c>
      <c r="Q75" s="78">
        <v>-1622.3871175373397</v>
      </c>
      <c r="R75" s="78">
        <v>-2105.8307754024509</v>
      </c>
      <c r="S75" s="78">
        <v>-3255.5655930448679</v>
      </c>
      <c r="T75" s="78">
        <v>236.78636705145254</v>
      </c>
      <c r="U75" s="78">
        <v>8337.3725027937799</v>
      </c>
      <c r="V75" s="78">
        <v>-3783.2097121498718</v>
      </c>
      <c r="W75" s="78">
        <v>-271.41989458386547</v>
      </c>
      <c r="X75" s="78">
        <v>-2211.5457456213821</v>
      </c>
      <c r="Y75" s="78">
        <v>-27.2769721699608</v>
      </c>
      <c r="AH75"/>
      <c r="AI75"/>
      <c r="AJ75"/>
      <c r="AK75"/>
      <c r="AL75"/>
    </row>
    <row r="76" spans="1:38" x14ac:dyDescent="0.3">
      <c r="A76" s="78">
        <v>-2211.5457456213821</v>
      </c>
      <c r="B76" s="78">
        <v>-27.2769721699608</v>
      </c>
      <c r="C76" s="78">
        <v>4932.2644423354013</v>
      </c>
      <c r="D76" s="78">
        <v>4166.5594798113925</v>
      </c>
      <c r="E76" s="78">
        <v>-1512.5217717680771</v>
      </c>
      <c r="F76" s="78">
        <v>-4936.240125961107</v>
      </c>
      <c r="G76" s="78">
        <v>-1750.8943935998032</v>
      </c>
      <c r="H76" s="78">
        <v>-313.43590138823402</v>
      </c>
      <c r="I76" s="78">
        <v>-1510.3714288472884</v>
      </c>
      <c r="J76" s="78">
        <v>-8169.3699121629934</v>
      </c>
      <c r="K76" s="78">
        <v>4732.8312038755557</v>
      </c>
      <c r="L76" s="15"/>
      <c r="N76" s="78">
        <v>3587.0445706349201</v>
      </c>
      <c r="O76" s="78">
        <v>-8530.8859224689022</v>
      </c>
      <c r="P76" s="78">
        <v>4681.8701123272758</v>
      </c>
      <c r="Q76" s="78">
        <v>1096.3562539848044</v>
      </c>
      <c r="R76" s="78">
        <v>-1622.3871175373397</v>
      </c>
      <c r="S76" s="78">
        <v>-2105.8307754024509</v>
      </c>
      <c r="T76" s="78">
        <v>-3255.5655930448679</v>
      </c>
      <c r="U76" s="78">
        <v>236.78636705145254</v>
      </c>
      <c r="V76" s="78">
        <v>8337.3725027937799</v>
      </c>
      <c r="W76" s="78">
        <v>-3783.2097121498718</v>
      </c>
      <c r="X76" s="78">
        <v>-271.41989458386547</v>
      </c>
      <c r="Y76" s="78">
        <v>-2211.5457456213821</v>
      </c>
      <c r="AH76"/>
      <c r="AI76"/>
      <c r="AJ76"/>
      <c r="AK76"/>
      <c r="AL76"/>
    </row>
    <row r="77" spans="1:38" x14ac:dyDescent="0.3">
      <c r="A77" s="78">
        <v>-271.41989458386547</v>
      </c>
      <c r="B77" s="78">
        <v>-2211.5457456213821</v>
      </c>
      <c r="C77" s="78">
        <v>-27.2769721699608</v>
      </c>
      <c r="D77" s="78">
        <v>4932.2644423354013</v>
      </c>
      <c r="E77" s="78">
        <v>4166.5594798113925</v>
      </c>
      <c r="F77" s="78">
        <v>-1512.5217717680771</v>
      </c>
      <c r="G77" s="78">
        <v>-4936.240125961107</v>
      </c>
      <c r="H77" s="78">
        <v>-1750.8943935998032</v>
      </c>
      <c r="I77" s="78">
        <v>-313.43590138823402</v>
      </c>
      <c r="J77" s="78">
        <v>-1510.3714288472884</v>
      </c>
      <c r="K77" s="78">
        <v>-8169.3699121629934</v>
      </c>
      <c r="L77" s="78">
        <v>4732.8312038755557</v>
      </c>
      <c r="N77" s="78">
        <v>-1237.7828921908761</v>
      </c>
      <c r="O77" s="78">
        <v>3587.0445706349201</v>
      </c>
      <c r="P77" s="78">
        <v>-8530.8859224689022</v>
      </c>
      <c r="Q77" s="78">
        <v>4681.8701123272758</v>
      </c>
      <c r="R77" s="78">
        <v>1096.3562539848044</v>
      </c>
      <c r="S77" s="78">
        <v>-1622.3871175373397</v>
      </c>
      <c r="T77" s="78">
        <v>-2105.8307754024509</v>
      </c>
      <c r="U77" s="78">
        <v>-3255.5655930448679</v>
      </c>
      <c r="V77" s="78">
        <v>236.78636705145254</v>
      </c>
      <c r="W77" s="78">
        <v>8337.3725027937799</v>
      </c>
      <c r="X77" s="78">
        <v>-3783.2097121498718</v>
      </c>
      <c r="Y77" s="78">
        <v>-271.41989458386547</v>
      </c>
      <c r="AH77"/>
      <c r="AI77"/>
      <c r="AJ77"/>
      <c r="AK77"/>
      <c r="AL77"/>
    </row>
    <row r="78" spans="1:38" x14ac:dyDescent="0.3">
      <c r="A78" s="78">
        <v>-3783.2097121498718</v>
      </c>
      <c r="B78" s="78">
        <v>-271.41989458386547</v>
      </c>
      <c r="C78" s="78">
        <v>-2211.5457456213821</v>
      </c>
      <c r="D78" s="78">
        <v>-27.2769721699608</v>
      </c>
      <c r="E78" s="78">
        <v>4932.2644423354013</v>
      </c>
      <c r="F78" s="78">
        <v>4166.5594798113925</v>
      </c>
      <c r="G78" s="78">
        <v>-1512.5217717680771</v>
      </c>
      <c r="H78" s="78">
        <v>-4936.240125961107</v>
      </c>
      <c r="I78" s="78">
        <v>-1750.8943935998032</v>
      </c>
      <c r="J78" s="78">
        <v>-313.43590138823402</v>
      </c>
      <c r="K78" s="78">
        <v>-1510.3714288472884</v>
      </c>
      <c r="L78" s="78">
        <v>-8169.3699121629934</v>
      </c>
      <c r="N78" s="78">
        <v>-3203.2022698940054</v>
      </c>
      <c r="O78" s="78">
        <v>-1237.7828921908761</v>
      </c>
      <c r="P78" s="78">
        <v>3587.0445706349201</v>
      </c>
      <c r="Q78" s="78">
        <v>-8530.8859224689022</v>
      </c>
      <c r="R78" s="78">
        <v>4681.8701123272758</v>
      </c>
      <c r="S78" s="78">
        <v>1096.3562539848044</v>
      </c>
      <c r="T78" s="78">
        <v>-1622.3871175373397</v>
      </c>
      <c r="U78" s="78">
        <v>-2105.8307754024509</v>
      </c>
      <c r="V78" s="78">
        <v>-3255.5655930448679</v>
      </c>
      <c r="W78" s="78">
        <v>236.78636705145254</v>
      </c>
      <c r="X78" s="78">
        <v>8337.3725027937799</v>
      </c>
      <c r="Y78" s="78">
        <v>-3783.2097121498718</v>
      </c>
      <c r="AH78"/>
      <c r="AI78"/>
      <c r="AJ78"/>
      <c r="AK78"/>
      <c r="AL78"/>
    </row>
    <row r="79" spans="1:38" x14ac:dyDescent="0.3">
      <c r="A79" s="78">
        <v>8337.3725027937799</v>
      </c>
      <c r="B79" s="78">
        <v>-3783.2097121498718</v>
      </c>
      <c r="C79" s="78">
        <v>-271.41989458386547</v>
      </c>
      <c r="D79" s="78">
        <v>-2211.5457456213821</v>
      </c>
      <c r="E79" s="78">
        <v>-27.2769721699608</v>
      </c>
      <c r="F79" s="78">
        <v>4932.2644423354013</v>
      </c>
      <c r="G79" s="78">
        <v>4166.5594798113925</v>
      </c>
      <c r="H79" s="78">
        <v>-1512.5217717680771</v>
      </c>
      <c r="I79" s="78">
        <v>-4936.240125961107</v>
      </c>
      <c r="J79" s="78">
        <v>-1750.8943935998032</v>
      </c>
      <c r="K79" s="78">
        <v>-313.43590138823402</v>
      </c>
      <c r="L79" s="78">
        <v>-1510.3714288472884</v>
      </c>
      <c r="N79" s="78">
        <v>-1436.2067714356008</v>
      </c>
      <c r="O79" s="78">
        <v>-3203.2022698940054</v>
      </c>
      <c r="P79" s="78">
        <v>-1237.7828921908761</v>
      </c>
      <c r="Q79" s="78">
        <v>3587.0445706349201</v>
      </c>
      <c r="R79" s="78">
        <v>-8530.8859224689022</v>
      </c>
      <c r="S79" s="78">
        <v>4681.8701123272758</v>
      </c>
      <c r="T79" s="78">
        <v>1096.3562539848044</v>
      </c>
      <c r="U79" s="78">
        <v>-1622.3871175373397</v>
      </c>
      <c r="V79" s="78">
        <v>-2105.8307754024509</v>
      </c>
      <c r="W79" s="78">
        <v>-3255.5655930448679</v>
      </c>
      <c r="X79" s="78">
        <v>236.78636705145254</v>
      </c>
      <c r="Y79" s="78">
        <v>8337.3725027937799</v>
      </c>
      <c r="AH79"/>
      <c r="AI79"/>
      <c r="AJ79"/>
      <c r="AK79"/>
      <c r="AL79"/>
    </row>
    <row r="80" spans="1:38" x14ac:dyDescent="0.3">
      <c r="A80" s="78">
        <v>236.78636705145254</v>
      </c>
      <c r="B80" s="78">
        <v>8337.3725027937799</v>
      </c>
      <c r="C80" s="78">
        <v>-3783.2097121498718</v>
      </c>
      <c r="D80" s="78">
        <v>-271.41989458386547</v>
      </c>
      <c r="E80" s="78">
        <v>-2211.5457456213821</v>
      </c>
      <c r="F80" s="78">
        <v>-27.2769721699608</v>
      </c>
      <c r="G80" s="78">
        <v>4932.2644423354013</v>
      </c>
      <c r="H80" s="78">
        <v>4166.5594798113925</v>
      </c>
      <c r="I80" s="78">
        <v>-1512.5217717680771</v>
      </c>
      <c r="J80" s="78">
        <v>-4936.240125961107</v>
      </c>
      <c r="K80" s="78">
        <v>-1750.8943935998032</v>
      </c>
      <c r="L80" s="78">
        <v>-313.43590138823402</v>
      </c>
      <c r="N80" s="78">
        <v>3778.8800641233711</v>
      </c>
      <c r="O80" s="78">
        <v>-1436.2067714356008</v>
      </c>
      <c r="P80" s="78">
        <v>-3203.2022698940054</v>
      </c>
      <c r="Q80" s="78">
        <v>-1237.7828921908761</v>
      </c>
      <c r="R80" s="78">
        <v>3587.0445706349201</v>
      </c>
      <c r="S80" s="78">
        <v>-8530.8859224689022</v>
      </c>
      <c r="T80" s="78">
        <v>4681.8701123272758</v>
      </c>
      <c r="U80" s="78">
        <v>1096.3562539848044</v>
      </c>
      <c r="V80" s="78">
        <v>-1622.3871175373397</v>
      </c>
      <c r="W80" s="78">
        <v>-2105.8307754024509</v>
      </c>
      <c r="X80" s="78">
        <v>-3255.5655930448679</v>
      </c>
      <c r="Y80" s="78">
        <v>236.78636705145254</v>
      </c>
      <c r="AH80"/>
      <c r="AI80"/>
      <c r="AJ80"/>
      <c r="AK80"/>
      <c r="AL80"/>
    </row>
    <row r="81" spans="1:38" x14ac:dyDescent="0.3">
      <c r="A81" s="78">
        <v>-3255.5655930448679</v>
      </c>
      <c r="B81" s="78">
        <v>236.78636705145254</v>
      </c>
      <c r="C81" s="78">
        <v>8337.3725027937799</v>
      </c>
      <c r="D81" s="78">
        <v>-3783.2097121498718</v>
      </c>
      <c r="E81" s="78">
        <v>-271.41989458386547</v>
      </c>
      <c r="F81" s="78">
        <v>-2211.5457456213821</v>
      </c>
      <c r="G81" s="78">
        <v>-27.2769721699608</v>
      </c>
      <c r="H81" s="78">
        <v>4932.2644423354013</v>
      </c>
      <c r="I81" s="78">
        <v>4166.5594798113925</v>
      </c>
      <c r="J81" s="78">
        <v>-1512.5217717680771</v>
      </c>
      <c r="K81" s="78">
        <v>-4936.240125961107</v>
      </c>
      <c r="L81" s="78">
        <v>-1750.8943935998032</v>
      </c>
      <c r="N81" s="78">
        <v>1060.0920617025238</v>
      </c>
      <c r="O81" s="78">
        <v>3778.8800641233711</v>
      </c>
      <c r="P81" s="78">
        <v>-1436.2067714356008</v>
      </c>
      <c r="Q81" s="78">
        <v>-3203.2022698940054</v>
      </c>
      <c r="R81" s="78">
        <v>-1237.7828921908761</v>
      </c>
      <c r="S81" s="78">
        <v>3587.0445706349201</v>
      </c>
      <c r="T81" s="78">
        <v>-8530.8859224689022</v>
      </c>
      <c r="U81" s="78">
        <v>4681.8701123272758</v>
      </c>
      <c r="V81" s="78">
        <v>1096.3562539848044</v>
      </c>
      <c r="W81" s="78">
        <v>-1622.3871175373397</v>
      </c>
      <c r="X81" s="78">
        <v>-2105.8307754024509</v>
      </c>
      <c r="Y81" s="78">
        <v>-3255.5655930448679</v>
      </c>
      <c r="AH81"/>
      <c r="AI81"/>
      <c r="AJ81"/>
      <c r="AK81"/>
      <c r="AL81"/>
    </row>
    <row r="82" spans="1:38" x14ac:dyDescent="0.3">
      <c r="A82" s="78">
        <v>-2105.8307754024509</v>
      </c>
      <c r="B82" s="78">
        <v>-3255.5655930448679</v>
      </c>
      <c r="C82" s="78">
        <v>236.78636705145254</v>
      </c>
      <c r="D82" s="78">
        <v>8337.3725027937799</v>
      </c>
      <c r="E82" s="78">
        <v>-3783.2097121498718</v>
      </c>
      <c r="F82" s="78">
        <v>-271.41989458386547</v>
      </c>
      <c r="G82" s="78">
        <v>-2211.5457456213821</v>
      </c>
      <c r="H82" s="78">
        <v>-27.2769721699608</v>
      </c>
      <c r="I82" s="78">
        <v>4932.2644423354013</v>
      </c>
      <c r="J82" s="78">
        <v>4166.5594798113925</v>
      </c>
      <c r="K82" s="78">
        <v>-1512.5217717680771</v>
      </c>
      <c r="L82" s="78">
        <v>-4936.240125961107</v>
      </c>
      <c r="N82" s="78">
        <v>18812.368159134439</v>
      </c>
      <c r="O82" s="78">
        <v>1060.0920617025238</v>
      </c>
      <c r="P82" s="78">
        <v>3778.8800641233711</v>
      </c>
      <c r="Q82" s="78">
        <v>-1436.2067714356008</v>
      </c>
      <c r="R82" s="78">
        <v>-3203.2022698940054</v>
      </c>
      <c r="S82" s="78">
        <v>-1237.7828921908761</v>
      </c>
      <c r="T82" s="78">
        <v>3587.0445706349201</v>
      </c>
      <c r="U82" s="78">
        <v>-8530.8859224689022</v>
      </c>
      <c r="V82" s="78">
        <v>4681.8701123272758</v>
      </c>
      <c r="W82" s="78">
        <v>1096.3562539848044</v>
      </c>
      <c r="X82" s="78">
        <v>-1622.3871175373397</v>
      </c>
      <c r="Y82" s="78">
        <v>-2105.8307754024509</v>
      </c>
    </row>
    <row r="83" spans="1:38" x14ac:dyDescent="0.3">
      <c r="A83" s="78">
        <v>-1622.3871175373397</v>
      </c>
      <c r="B83" s="78">
        <v>-2105.8307754024509</v>
      </c>
      <c r="C83" s="78">
        <v>-3255.5655930448679</v>
      </c>
      <c r="D83" s="78">
        <v>236.78636705145254</v>
      </c>
      <c r="E83" s="78">
        <v>8337.3725027937799</v>
      </c>
      <c r="F83" s="78">
        <v>-3783.2097121498718</v>
      </c>
      <c r="G83" s="78">
        <v>-271.41989458386547</v>
      </c>
      <c r="H83" s="78">
        <v>-2211.5457456213821</v>
      </c>
      <c r="I83" s="78">
        <v>-27.2769721699608</v>
      </c>
      <c r="J83" s="78">
        <v>4932.2644423354013</v>
      </c>
      <c r="K83" s="78">
        <v>4166.5594798113925</v>
      </c>
      <c r="L83" s="78">
        <v>-1512.5217717680771</v>
      </c>
      <c r="N83" s="78">
        <v>8690.408054878666</v>
      </c>
      <c r="O83" s="78">
        <v>18812.368159134439</v>
      </c>
      <c r="P83" s="78">
        <v>1060.0920617025238</v>
      </c>
      <c r="Q83" s="78">
        <v>3778.8800641233711</v>
      </c>
      <c r="R83" s="78">
        <v>-1436.2067714356008</v>
      </c>
      <c r="S83" s="78">
        <v>-3203.2022698940054</v>
      </c>
      <c r="T83" s="78">
        <v>-1237.7828921908761</v>
      </c>
      <c r="U83" s="78">
        <v>3587.0445706349201</v>
      </c>
      <c r="V83" s="78">
        <v>-8530.8859224689022</v>
      </c>
      <c r="W83" s="78">
        <v>4681.8701123272758</v>
      </c>
      <c r="X83" s="78">
        <v>1096.3562539848044</v>
      </c>
      <c r="Y83" s="78">
        <v>-1622.3871175373397</v>
      </c>
    </row>
    <row r="84" spans="1:38" x14ac:dyDescent="0.3">
      <c r="A84" s="78">
        <v>1096.3562539848044</v>
      </c>
      <c r="B84" s="78">
        <v>-1622.3871175373397</v>
      </c>
      <c r="C84" s="78">
        <v>-2105.8307754024509</v>
      </c>
      <c r="D84" s="78">
        <v>-3255.5655930448679</v>
      </c>
      <c r="E84" s="78">
        <v>236.78636705145254</v>
      </c>
      <c r="F84" s="78">
        <v>8337.3725027937799</v>
      </c>
      <c r="G84" s="78">
        <v>-3783.2097121498718</v>
      </c>
      <c r="H84" s="78">
        <v>-271.41989458386547</v>
      </c>
      <c r="I84" s="78">
        <v>-2211.5457456213821</v>
      </c>
      <c r="J84" s="78">
        <v>-27.2769721699608</v>
      </c>
      <c r="K84" s="78">
        <v>4932.2644423354013</v>
      </c>
      <c r="L84" s="78">
        <v>4166.5594798113925</v>
      </c>
      <c r="N84" s="78">
        <v>-1599.1397941973119</v>
      </c>
      <c r="O84" s="78">
        <v>8690.408054878666</v>
      </c>
      <c r="P84" s="78">
        <v>18812.368159134439</v>
      </c>
      <c r="Q84" s="78">
        <v>1060.0920617025238</v>
      </c>
      <c r="R84" s="78">
        <v>3778.8800641233711</v>
      </c>
      <c r="S84" s="78">
        <v>-1436.2067714356008</v>
      </c>
      <c r="T84" s="78">
        <v>-3203.2022698940054</v>
      </c>
      <c r="U84" s="78">
        <v>-1237.7828921908761</v>
      </c>
      <c r="V84" s="78">
        <v>3587.0445706349201</v>
      </c>
      <c r="W84" s="78">
        <v>-8530.8859224689022</v>
      </c>
      <c r="X84" s="78">
        <v>4681.8701123272758</v>
      </c>
      <c r="Y84" s="78">
        <v>1096.3562539848044</v>
      </c>
    </row>
    <row r="85" spans="1:38" x14ac:dyDescent="0.3">
      <c r="A85" s="78">
        <v>4681.8701123272758</v>
      </c>
      <c r="B85" s="78">
        <v>1096.3562539848044</v>
      </c>
      <c r="C85" s="78">
        <v>-1622.3871175373397</v>
      </c>
      <c r="D85" s="78">
        <v>-2105.8307754024509</v>
      </c>
      <c r="E85" s="78">
        <v>-3255.5655930448679</v>
      </c>
      <c r="F85" s="78">
        <v>236.78636705145254</v>
      </c>
      <c r="G85" s="78">
        <v>8337.3725027937799</v>
      </c>
      <c r="H85" s="78">
        <v>-3783.2097121498718</v>
      </c>
      <c r="I85" s="78">
        <v>-271.41989458386547</v>
      </c>
      <c r="J85" s="78">
        <v>-2211.5457456213821</v>
      </c>
      <c r="K85" s="78">
        <v>-27.2769721699608</v>
      </c>
      <c r="L85" s="78">
        <v>4932.2644423354013</v>
      </c>
      <c r="N85" s="78">
        <v>3388.6196037994887</v>
      </c>
      <c r="O85" s="78">
        <v>-1599.1397941973119</v>
      </c>
      <c r="P85" s="78">
        <v>8690.408054878666</v>
      </c>
      <c r="Q85" s="78">
        <v>18812.368159134439</v>
      </c>
      <c r="R85" s="78">
        <v>1060.0920617025238</v>
      </c>
      <c r="S85" s="78">
        <v>3778.8800641233711</v>
      </c>
      <c r="T85" s="78">
        <v>-1436.2067714356008</v>
      </c>
      <c r="U85" s="78">
        <v>-3203.2022698940054</v>
      </c>
      <c r="V85" s="78">
        <v>-1237.7828921908761</v>
      </c>
      <c r="W85" s="78">
        <v>3587.0445706349201</v>
      </c>
      <c r="X85" s="78">
        <v>-8530.8859224689022</v>
      </c>
      <c r="Y85" s="78">
        <v>4681.8701123272758</v>
      </c>
    </row>
    <row r="86" spans="1:38" x14ac:dyDescent="0.3">
      <c r="A86" s="78">
        <v>-8530.8859224689022</v>
      </c>
      <c r="B86" s="78">
        <v>4681.8701123272758</v>
      </c>
      <c r="C86" s="78">
        <v>1096.3562539848044</v>
      </c>
      <c r="D86" s="78">
        <v>-1622.3871175373397</v>
      </c>
      <c r="E86" s="78">
        <v>-2105.8307754024509</v>
      </c>
      <c r="F86" s="78">
        <v>-3255.5655930448679</v>
      </c>
      <c r="G86" s="78">
        <v>236.78636705145254</v>
      </c>
      <c r="H86" s="78">
        <v>8337.3725027937799</v>
      </c>
      <c r="I86" s="78">
        <v>-3783.2097121498718</v>
      </c>
      <c r="J86" s="78">
        <v>-271.41989458386547</v>
      </c>
      <c r="K86" s="78">
        <v>-2211.5457456213821</v>
      </c>
      <c r="L86" s="78">
        <v>-27.2769721699608</v>
      </c>
      <c r="N86" s="78">
        <v>-5732.0615705374585</v>
      </c>
      <c r="O86" s="78">
        <v>3388.6196037994887</v>
      </c>
      <c r="P86" s="78">
        <v>-1599.1397941973119</v>
      </c>
      <c r="Q86" s="78">
        <v>8690.408054878666</v>
      </c>
      <c r="R86" s="78">
        <v>18812.368159134439</v>
      </c>
      <c r="S86" s="78">
        <v>1060.0920617025238</v>
      </c>
      <c r="T86" s="78">
        <v>3778.8800641233711</v>
      </c>
      <c r="U86" s="78">
        <v>-1436.2067714356008</v>
      </c>
      <c r="V86" s="78">
        <v>-3203.2022698940054</v>
      </c>
      <c r="W86" s="78">
        <v>-1237.7828921908761</v>
      </c>
      <c r="X86" s="78">
        <v>3587.0445706349201</v>
      </c>
      <c r="Y86" s="78">
        <v>-8530.8859224689022</v>
      </c>
    </row>
    <row r="87" spans="1:38" x14ac:dyDescent="0.3">
      <c r="A87" s="78">
        <v>3587.0445706349201</v>
      </c>
      <c r="B87" s="78">
        <v>-8530.8859224689022</v>
      </c>
      <c r="C87" s="78">
        <v>4681.8701123272758</v>
      </c>
      <c r="D87" s="78">
        <v>1096.3562539848044</v>
      </c>
      <c r="E87" s="78">
        <v>-1622.3871175373397</v>
      </c>
      <c r="F87" s="78">
        <v>-2105.8307754024509</v>
      </c>
      <c r="G87" s="78">
        <v>-3255.5655930448679</v>
      </c>
      <c r="H87" s="78">
        <v>236.78636705145254</v>
      </c>
      <c r="I87" s="78">
        <v>8337.3725027937799</v>
      </c>
      <c r="J87" s="78">
        <v>-3783.2097121498718</v>
      </c>
      <c r="K87" s="78">
        <v>-271.41989458386547</v>
      </c>
      <c r="L87" s="78">
        <v>-2211.5457456213821</v>
      </c>
      <c r="N87" s="78">
        <v>4646.2562208376294</v>
      </c>
      <c r="O87" s="78">
        <v>-5732.0615705374585</v>
      </c>
      <c r="P87" s="78">
        <v>3388.6196037994887</v>
      </c>
      <c r="Q87" s="78">
        <v>-1599.1397941973119</v>
      </c>
      <c r="R87" s="78">
        <v>8690.408054878666</v>
      </c>
      <c r="S87" s="78">
        <v>18812.368159134439</v>
      </c>
      <c r="T87" s="78">
        <v>1060.0920617025238</v>
      </c>
      <c r="U87" s="78">
        <v>3778.8800641233711</v>
      </c>
      <c r="V87" s="78">
        <v>-1436.2067714356008</v>
      </c>
      <c r="W87" s="78">
        <v>-3203.2022698940054</v>
      </c>
      <c r="X87" s="78">
        <v>-1237.7828921908761</v>
      </c>
      <c r="Y87" s="78">
        <v>3587.0445706349201</v>
      </c>
    </row>
    <row r="88" spans="1:38" x14ac:dyDescent="0.3">
      <c r="A88" s="78">
        <v>-1237.7828921908761</v>
      </c>
      <c r="B88" s="78">
        <v>3587.0445706349201</v>
      </c>
      <c r="C88" s="78">
        <v>-8530.8859224689022</v>
      </c>
      <c r="D88" s="78">
        <v>4681.8701123272758</v>
      </c>
      <c r="E88" s="78">
        <v>1096.3562539848044</v>
      </c>
      <c r="F88" s="78">
        <v>-1622.3871175373397</v>
      </c>
      <c r="G88" s="78">
        <v>-2105.8307754024509</v>
      </c>
      <c r="H88" s="78">
        <v>-3255.5655930448679</v>
      </c>
      <c r="I88" s="78">
        <v>236.78636705145254</v>
      </c>
      <c r="J88" s="78">
        <v>8337.3725027937799</v>
      </c>
      <c r="K88" s="78">
        <v>-3783.2097121498718</v>
      </c>
      <c r="L88" s="78">
        <v>-271.41989458386547</v>
      </c>
      <c r="N88" s="78">
        <v>6807.0441640207719</v>
      </c>
      <c r="O88" s="78">
        <v>4646.2562208376294</v>
      </c>
      <c r="P88" s="78">
        <v>-5732.0615705374585</v>
      </c>
      <c r="Q88" s="78">
        <v>3388.6196037994887</v>
      </c>
      <c r="R88" s="78">
        <v>-1599.1397941973119</v>
      </c>
      <c r="S88" s="78">
        <v>8690.408054878666</v>
      </c>
      <c r="T88" s="78">
        <v>18812.368159134439</v>
      </c>
      <c r="U88" s="78">
        <v>1060.0920617025238</v>
      </c>
      <c r="V88" s="78">
        <v>3778.8800641233711</v>
      </c>
      <c r="W88" s="78">
        <v>-1436.2067714356008</v>
      </c>
      <c r="X88" s="78">
        <v>-3203.2022698940054</v>
      </c>
      <c r="Y88" s="78">
        <v>-1237.7828921908761</v>
      </c>
    </row>
    <row r="89" spans="1:38" x14ac:dyDescent="0.3">
      <c r="A89" s="78">
        <v>-3203.2022698940054</v>
      </c>
      <c r="B89" s="78">
        <v>-1237.7828921908761</v>
      </c>
      <c r="C89" s="78">
        <v>3587.0445706349201</v>
      </c>
      <c r="D89" s="78">
        <v>-8530.8859224689022</v>
      </c>
      <c r="E89" s="78">
        <v>4681.8701123272758</v>
      </c>
      <c r="F89" s="78">
        <v>1096.3562539848044</v>
      </c>
      <c r="G89" s="78">
        <v>-1622.3871175373397</v>
      </c>
      <c r="H89" s="78">
        <v>-2105.8307754024509</v>
      </c>
      <c r="I89" s="78">
        <v>-3255.5655930448679</v>
      </c>
      <c r="J89" s="78">
        <v>236.78636705145254</v>
      </c>
      <c r="K89" s="78">
        <v>8337.3725027937799</v>
      </c>
      <c r="L89" s="78">
        <v>-3783.2097121498718</v>
      </c>
      <c r="N89" s="78">
        <v>-2087.1677857595132</v>
      </c>
      <c r="O89" s="78">
        <v>6807.0441640207719</v>
      </c>
      <c r="P89" s="78">
        <v>4646.2562208376294</v>
      </c>
      <c r="Q89" s="78">
        <v>-5732.0615705374585</v>
      </c>
      <c r="R89" s="78">
        <v>3388.6196037994887</v>
      </c>
      <c r="S89" s="78">
        <v>-1599.1397941973119</v>
      </c>
      <c r="T89" s="78">
        <v>8690.408054878666</v>
      </c>
      <c r="U89" s="78">
        <v>18812.368159134439</v>
      </c>
      <c r="V89" s="78">
        <v>1060.0920617025238</v>
      </c>
      <c r="W89" s="78">
        <v>3778.8800641233711</v>
      </c>
      <c r="X89" s="78">
        <v>-1436.2067714356008</v>
      </c>
      <c r="Y89" s="78">
        <v>-3203.2022698940054</v>
      </c>
    </row>
    <row r="90" spans="1:38" x14ac:dyDescent="0.3">
      <c r="A90" s="78">
        <v>-1436.2067714356008</v>
      </c>
      <c r="B90" s="78">
        <v>-3203.2022698940054</v>
      </c>
      <c r="C90" s="78">
        <v>-1237.7828921908761</v>
      </c>
      <c r="D90" s="78">
        <v>3587.0445706349201</v>
      </c>
      <c r="E90" s="78">
        <v>-8530.8859224689022</v>
      </c>
      <c r="F90" s="78">
        <v>4681.8701123272758</v>
      </c>
      <c r="G90" s="78">
        <v>1096.3562539848044</v>
      </c>
      <c r="H90" s="78">
        <v>-1622.3871175373397</v>
      </c>
      <c r="I90" s="78">
        <v>-2105.8307754024509</v>
      </c>
      <c r="J90" s="78">
        <v>-3255.5655930448679</v>
      </c>
      <c r="K90" s="78">
        <v>236.78636705145254</v>
      </c>
      <c r="L90" s="78">
        <v>8337.3725027937799</v>
      </c>
      <c r="N90" s="78">
        <v>71.515712927865025</v>
      </c>
      <c r="O90" s="78">
        <v>-2087.1677857595132</v>
      </c>
      <c r="P90" s="78">
        <v>6807.0441640207719</v>
      </c>
      <c r="Q90" s="78">
        <v>4646.2562208376294</v>
      </c>
      <c r="R90" s="78">
        <v>-5732.0615705374585</v>
      </c>
      <c r="S90" s="78">
        <v>3388.6196037994887</v>
      </c>
      <c r="T90" s="78">
        <v>-1599.1397941973119</v>
      </c>
      <c r="U90" s="78">
        <v>8690.408054878666</v>
      </c>
      <c r="V90" s="78">
        <v>18812.368159134439</v>
      </c>
      <c r="W90" s="78">
        <v>1060.0920617025238</v>
      </c>
      <c r="X90" s="78">
        <v>3778.8800641233711</v>
      </c>
      <c r="Y90" s="78">
        <v>-1436.2067714356008</v>
      </c>
    </row>
    <row r="91" spans="1:38" x14ac:dyDescent="0.3">
      <c r="A91" s="78">
        <v>3778.8800641233711</v>
      </c>
      <c r="B91" s="78">
        <v>-1436.2067714356008</v>
      </c>
      <c r="C91" s="78">
        <v>-3203.2022698940054</v>
      </c>
      <c r="D91" s="78">
        <v>-1237.7828921908761</v>
      </c>
      <c r="E91" s="78">
        <v>3587.0445706349201</v>
      </c>
      <c r="F91" s="78">
        <v>-8530.8859224689022</v>
      </c>
      <c r="G91" s="78">
        <v>4681.8701123272758</v>
      </c>
      <c r="H91" s="78">
        <v>1096.3562539848044</v>
      </c>
      <c r="I91" s="78">
        <v>-1622.3871175373397</v>
      </c>
      <c r="J91" s="78">
        <v>-2105.8307754024509</v>
      </c>
      <c r="K91" s="78">
        <v>-3255.5655930448679</v>
      </c>
      <c r="L91" s="78">
        <v>236.78636705145254</v>
      </c>
      <c r="N91" s="78">
        <v>1716.9131511313935</v>
      </c>
      <c r="O91" s="78">
        <v>71.515712927865025</v>
      </c>
      <c r="P91" s="78">
        <v>-2087.1677857595132</v>
      </c>
      <c r="Q91" s="78">
        <v>6807.0441640207719</v>
      </c>
      <c r="R91" s="78">
        <v>4646.2562208376294</v>
      </c>
      <c r="S91" s="78">
        <v>-5732.0615705374585</v>
      </c>
      <c r="T91" s="78">
        <v>3388.6196037994887</v>
      </c>
      <c r="U91" s="78">
        <v>-1599.1397941973119</v>
      </c>
      <c r="V91" s="78">
        <v>8690.408054878666</v>
      </c>
      <c r="W91" s="78">
        <v>18812.368159134439</v>
      </c>
      <c r="X91" s="78">
        <v>1060.0920617025238</v>
      </c>
      <c r="Y91" s="78">
        <v>3778.8800641233711</v>
      </c>
    </row>
    <row r="92" spans="1:38" x14ac:dyDescent="0.3">
      <c r="A92" s="78">
        <v>1060.0920617025238</v>
      </c>
      <c r="B92" s="78">
        <v>3778.8800641233711</v>
      </c>
      <c r="C92" s="78">
        <v>-1436.2067714356008</v>
      </c>
      <c r="D92" s="78">
        <v>-3203.2022698940054</v>
      </c>
      <c r="E92" s="78">
        <v>-1237.7828921908761</v>
      </c>
      <c r="F92" s="78">
        <v>3587.0445706349201</v>
      </c>
      <c r="G92" s="78">
        <v>-8530.8859224689022</v>
      </c>
      <c r="H92" s="78">
        <v>4681.8701123272758</v>
      </c>
      <c r="I92" s="78">
        <v>1096.3562539848044</v>
      </c>
      <c r="J92" s="78">
        <v>-1622.3871175373397</v>
      </c>
      <c r="K92" s="78">
        <v>-2105.8307754024509</v>
      </c>
      <c r="L92" s="78">
        <v>-3255.5655930448679</v>
      </c>
      <c r="N92" s="78">
        <v>-972.87332824088844</v>
      </c>
      <c r="O92" s="78">
        <v>1716.9131511313935</v>
      </c>
      <c r="P92" s="78">
        <v>71.515712927865025</v>
      </c>
      <c r="Q92" s="78">
        <v>-2087.1677857595132</v>
      </c>
      <c r="R92" s="78">
        <v>6807.0441640207719</v>
      </c>
      <c r="S92" s="78">
        <v>4646.2562208376294</v>
      </c>
      <c r="T92" s="78">
        <v>-5732.0615705374585</v>
      </c>
      <c r="U92" s="78">
        <v>3388.6196037994887</v>
      </c>
      <c r="V92" s="78">
        <v>-1599.1397941973119</v>
      </c>
      <c r="W92" s="78">
        <v>8690.408054878666</v>
      </c>
      <c r="X92" s="78">
        <v>18812.368159134439</v>
      </c>
      <c r="Y92" s="78">
        <v>1060.0920617025238</v>
      </c>
    </row>
    <row r="93" spans="1:38" x14ac:dyDescent="0.3">
      <c r="A93" s="78">
        <v>18812.368159134439</v>
      </c>
      <c r="B93" s="78">
        <v>1060.0920617025238</v>
      </c>
      <c r="C93" s="78">
        <v>3778.8800641233711</v>
      </c>
      <c r="D93" s="78">
        <v>-1436.2067714356008</v>
      </c>
      <c r="E93" s="78">
        <v>-3203.2022698940054</v>
      </c>
      <c r="F93" s="78">
        <v>-1237.7828921908761</v>
      </c>
      <c r="G93" s="78">
        <v>3587.0445706349201</v>
      </c>
      <c r="H93" s="78">
        <v>-8530.8859224689022</v>
      </c>
      <c r="I93" s="78">
        <v>4681.8701123272758</v>
      </c>
      <c r="J93" s="78">
        <v>1096.3562539848044</v>
      </c>
      <c r="K93" s="78">
        <v>-1622.3871175373397</v>
      </c>
      <c r="L93" s="78">
        <v>-2105.8307754024509</v>
      </c>
      <c r="N93" s="78">
        <v>1874.1836954002774</v>
      </c>
      <c r="O93" s="78">
        <v>-972.87332824088844</v>
      </c>
      <c r="P93" s="78">
        <v>1716.9131511313935</v>
      </c>
      <c r="Q93" s="78">
        <v>71.515712927865025</v>
      </c>
      <c r="R93" s="78">
        <v>-2087.1677857595132</v>
      </c>
      <c r="S93" s="78">
        <v>6807.0441640207719</v>
      </c>
      <c r="T93" s="78">
        <v>4646.2562208376294</v>
      </c>
      <c r="U93" s="78">
        <v>-5732.0615705374585</v>
      </c>
      <c r="V93" s="78">
        <v>3388.6196037994887</v>
      </c>
      <c r="W93" s="78">
        <v>-1599.1397941973119</v>
      </c>
      <c r="X93" s="78">
        <v>8690.408054878666</v>
      </c>
      <c r="Y93" s="78">
        <v>18812.368159134439</v>
      </c>
    </row>
    <row r="94" spans="1:38" x14ac:dyDescent="0.3">
      <c r="A94" s="78">
        <v>8690.408054878666</v>
      </c>
      <c r="B94" s="78">
        <v>18812.368159134439</v>
      </c>
      <c r="C94" s="78">
        <v>1060.0920617025238</v>
      </c>
      <c r="D94" s="78">
        <v>3778.8800641233711</v>
      </c>
      <c r="E94" s="78">
        <v>-1436.2067714356008</v>
      </c>
      <c r="F94" s="78">
        <v>-3203.2022698940054</v>
      </c>
      <c r="G94" s="78">
        <v>-1237.7828921908761</v>
      </c>
      <c r="H94" s="78">
        <v>3587.0445706349201</v>
      </c>
      <c r="I94" s="78">
        <v>-8530.8859224689022</v>
      </c>
      <c r="J94" s="78">
        <v>4681.8701123272758</v>
      </c>
      <c r="K94" s="78">
        <v>1096.3562539848044</v>
      </c>
      <c r="L94" s="78">
        <v>-1622.3871175373397</v>
      </c>
      <c r="N94" s="78">
        <v>-10303.967102717412</v>
      </c>
      <c r="O94" s="78">
        <v>1874.1836954002774</v>
      </c>
      <c r="P94" s="78">
        <v>-972.87332824088844</v>
      </c>
      <c r="Q94" s="78">
        <v>1716.9131511313935</v>
      </c>
      <c r="R94" s="78">
        <v>71.515712927865025</v>
      </c>
      <c r="S94" s="78">
        <v>-2087.1677857595132</v>
      </c>
      <c r="T94" s="78">
        <v>6807.0441640207719</v>
      </c>
      <c r="U94" s="78">
        <v>4646.2562208376294</v>
      </c>
      <c r="V94" s="78">
        <v>-5732.0615705374585</v>
      </c>
      <c r="W94" s="78">
        <v>3388.6196037994887</v>
      </c>
      <c r="X94" s="78">
        <v>-1599.1397941973119</v>
      </c>
      <c r="Y94" s="78">
        <v>8690.408054878666</v>
      </c>
    </row>
    <row r="95" spans="1:38" x14ac:dyDescent="0.3">
      <c r="A95" s="78">
        <v>-1599.1397941973119</v>
      </c>
      <c r="B95" s="78">
        <v>8690.408054878666</v>
      </c>
      <c r="C95" s="78">
        <v>18812.368159134439</v>
      </c>
      <c r="D95" s="78">
        <v>1060.0920617025238</v>
      </c>
      <c r="E95" s="78">
        <v>3778.8800641233711</v>
      </c>
      <c r="F95" s="78">
        <v>-1436.2067714356008</v>
      </c>
      <c r="G95" s="78">
        <v>-3203.2022698940054</v>
      </c>
      <c r="H95" s="78">
        <v>-1237.7828921908761</v>
      </c>
      <c r="I95" s="78">
        <v>3587.0445706349201</v>
      </c>
      <c r="J95" s="78">
        <v>-8530.8859224689022</v>
      </c>
      <c r="K95" s="78">
        <v>4681.8701123272758</v>
      </c>
      <c r="L95" s="78">
        <v>1096.3562539848044</v>
      </c>
      <c r="N95" s="78">
        <v>-11496.984925132992</v>
      </c>
      <c r="O95" s="78">
        <v>-10303.967102717412</v>
      </c>
      <c r="P95" s="78">
        <v>1874.1836954002774</v>
      </c>
      <c r="Q95" s="78">
        <v>-972.87332824088844</v>
      </c>
      <c r="R95" s="78">
        <v>1716.9131511313935</v>
      </c>
      <c r="S95" s="78">
        <v>71.515712927865025</v>
      </c>
      <c r="T95" s="78">
        <v>-2087.1677857595132</v>
      </c>
      <c r="U95" s="78">
        <v>6807.0441640207719</v>
      </c>
      <c r="V95" s="78">
        <v>4646.2562208376294</v>
      </c>
      <c r="W95" s="78">
        <v>-5732.0615705374585</v>
      </c>
      <c r="X95" s="78">
        <v>3388.6196037994887</v>
      </c>
      <c r="Y95" s="78">
        <v>-1599.1397941973119</v>
      </c>
    </row>
    <row r="96" spans="1:38" x14ac:dyDescent="0.3">
      <c r="A96" s="78">
        <v>3388.6196037994887</v>
      </c>
      <c r="B96" s="78">
        <v>-1599.1397941973119</v>
      </c>
      <c r="C96" s="78">
        <v>8690.408054878666</v>
      </c>
      <c r="D96" s="78">
        <v>18812.368159134439</v>
      </c>
      <c r="E96" s="78">
        <v>1060.0920617025238</v>
      </c>
      <c r="F96" s="78">
        <v>3778.8800641233711</v>
      </c>
      <c r="G96" s="78">
        <v>-1436.2067714356008</v>
      </c>
      <c r="H96" s="78">
        <v>-3203.2022698940054</v>
      </c>
      <c r="I96" s="78">
        <v>-1237.7828921908761</v>
      </c>
      <c r="J96" s="78">
        <v>3587.0445706349201</v>
      </c>
      <c r="K96" s="78">
        <v>-8530.8859224689022</v>
      </c>
      <c r="L96" s="78">
        <v>4681.8701123272758</v>
      </c>
      <c r="N96" s="78">
        <v>-332.89075489294555</v>
      </c>
      <c r="O96" s="78">
        <v>-11496.984925132992</v>
      </c>
      <c r="P96" s="78">
        <v>-10303.967102717412</v>
      </c>
      <c r="Q96" s="78">
        <v>1874.1836954002774</v>
      </c>
      <c r="R96" s="78">
        <v>-972.87332824088844</v>
      </c>
      <c r="S96" s="78">
        <v>1716.9131511313935</v>
      </c>
      <c r="T96" s="78">
        <v>71.515712927865025</v>
      </c>
      <c r="U96" s="78">
        <v>-2087.1677857595132</v>
      </c>
      <c r="V96" s="78">
        <v>6807.0441640207719</v>
      </c>
      <c r="W96" s="78">
        <v>4646.2562208376294</v>
      </c>
      <c r="X96" s="78">
        <v>-5732.0615705374585</v>
      </c>
      <c r="Y96" s="78">
        <v>3388.6196037994887</v>
      </c>
    </row>
    <row r="97" spans="1:25" x14ac:dyDescent="0.3">
      <c r="A97" s="78">
        <v>-5732.0615705374585</v>
      </c>
      <c r="B97" s="78">
        <v>3388.6196037994887</v>
      </c>
      <c r="C97" s="78">
        <v>-1599.1397941973119</v>
      </c>
      <c r="D97" s="78">
        <v>8690.408054878666</v>
      </c>
      <c r="E97" s="78">
        <v>18812.368159134439</v>
      </c>
      <c r="F97" s="78">
        <v>1060.0920617025238</v>
      </c>
      <c r="G97" s="78">
        <v>3778.8800641233711</v>
      </c>
      <c r="H97" s="78">
        <v>-1436.2067714356008</v>
      </c>
      <c r="I97" s="78">
        <v>-3203.2022698940054</v>
      </c>
      <c r="J97" s="78">
        <v>-1237.7828921908761</v>
      </c>
      <c r="K97" s="78">
        <v>3587.0445706349201</v>
      </c>
      <c r="L97" s="78">
        <v>-8530.8859224689022</v>
      </c>
      <c r="N97" s="78">
        <v>-2064.1469262122664</v>
      </c>
      <c r="O97" s="78">
        <v>-332.89075489294555</v>
      </c>
      <c r="P97" s="78">
        <v>-11496.984925132992</v>
      </c>
      <c r="Q97" s="78">
        <v>-10303.967102717412</v>
      </c>
      <c r="R97" s="78">
        <v>1874.1836954002774</v>
      </c>
      <c r="S97" s="78">
        <v>-972.87332824088844</v>
      </c>
      <c r="T97" s="78">
        <v>1716.9131511313935</v>
      </c>
      <c r="U97" s="78">
        <v>71.515712927865025</v>
      </c>
      <c r="V97" s="78">
        <v>-2087.1677857595132</v>
      </c>
      <c r="W97" s="78">
        <v>6807.0441640207719</v>
      </c>
      <c r="X97" s="78">
        <v>4646.2562208376294</v>
      </c>
      <c r="Y97" s="78">
        <v>-5732.0615705374585</v>
      </c>
    </row>
    <row r="98" spans="1:25" x14ac:dyDescent="0.3">
      <c r="A98" s="78">
        <v>4646.2562208376294</v>
      </c>
      <c r="B98" s="78">
        <v>-5732.0615705374585</v>
      </c>
      <c r="C98" s="78">
        <v>3388.6196037994887</v>
      </c>
      <c r="D98" s="78">
        <v>-1599.1397941973119</v>
      </c>
      <c r="E98" s="78">
        <v>8690.408054878666</v>
      </c>
      <c r="F98" s="78">
        <v>18812.368159134439</v>
      </c>
      <c r="G98" s="78">
        <v>1060.0920617025238</v>
      </c>
      <c r="H98" s="78">
        <v>3778.8800641233711</v>
      </c>
      <c r="I98" s="78">
        <v>-1436.2067714356008</v>
      </c>
      <c r="J98" s="78">
        <v>-3203.2022698940054</v>
      </c>
      <c r="K98" s="78">
        <v>-1237.7828921908761</v>
      </c>
      <c r="L98" s="78">
        <v>3587.0445706349201</v>
      </c>
      <c r="N98" s="78">
        <v>658.04130150401397</v>
      </c>
      <c r="O98" s="78">
        <v>-2064.1469262122664</v>
      </c>
      <c r="P98" s="78">
        <v>-332.89075489294555</v>
      </c>
      <c r="Q98" s="78">
        <v>-11496.984925132992</v>
      </c>
      <c r="R98" s="78">
        <v>-10303.967102717412</v>
      </c>
      <c r="S98" s="78">
        <v>1874.1836954002774</v>
      </c>
      <c r="T98" s="78">
        <v>-972.87332824088844</v>
      </c>
      <c r="U98" s="78">
        <v>1716.9131511313935</v>
      </c>
      <c r="V98" s="78">
        <v>71.515712927865025</v>
      </c>
      <c r="W98" s="78">
        <v>-2087.1677857595132</v>
      </c>
      <c r="X98" s="78">
        <v>6807.0441640207719</v>
      </c>
      <c r="Y98" s="78">
        <v>4646.2562208376294</v>
      </c>
    </row>
    <row r="99" spans="1:25" x14ac:dyDescent="0.3">
      <c r="A99" s="78">
        <v>6807.0441640207719</v>
      </c>
      <c r="B99" s="78">
        <v>4646.2562208376294</v>
      </c>
      <c r="C99" s="78">
        <v>-5732.0615705374585</v>
      </c>
      <c r="D99" s="78">
        <v>3388.6196037994887</v>
      </c>
      <c r="E99" s="78">
        <v>-1599.1397941973119</v>
      </c>
      <c r="F99" s="78">
        <v>8690.408054878666</v>
      </c>
      <c r="G99" s="78">
        <v>18812.368159134439</v>
      </c>
      <c r="H99" s="78">
        <v>1060.0920617025238</v>
      </c>
      <c r="I99" s="78">
        <v>3778.8800641233711</v>
      </c>
      <c r="J99" s="78">
        <v>-1436.2067714356008</v>
      </c>
      <c r="K99" s="78">
        <v>-3203.2022698940054</v>
      </c>
      <c r="L99" s="78">
        <v>-1237.7828921908761</v>
      </c>
      <c r="N99" s="78">
        <v>1025.162059041385</v>
      </c>
      <c r="O99" s="78">
        <v>658.04130150401397</v>
      </c>
      <c r="P99" s="78">
        <v>-2064.1469262122664</v>
      </c>
      <c r="Q99" s="78">
        <v>-332.89075489294555</v>
      </c>
      <c r="R99" s="78">
        <v>-11496.984925132992</v>
      </c>
      <c r="S99" s="78">
        <v>-10303.967102717412</v>
      </c>
      <c r="T99" s="78">
        <v>1874.1836954002774</v>
      </c>
      <c r="U99" s="78">
        <v>-972.87332824088844</v>
      </c>
      <c r="V99" s="78">
        <v>1716.9131511313935</v>
      </c>
      <c r="W99" s="78">
        <v>71.515712927865025</v>
      </c>
      <c r="X99" s="78">
        <v>-2087.1677857595132</v>
      </c>
      <c r="Y99" s="78">
        <v>6807.0441640207719</v>
      </c>
    </row>
    <row r="100" spans="1:25" x14ac:dyDescent="0.3">
      <c r="A100" s="78">
        <v>-2087.1677857595132</v>
      </c>
      <c r="B100" s="78">
        <v>6807.0441640207719</v>
      </c>
      <c r="C100" s="78">
        <v>4646.2562208376294</v>
      </c>
      <c r="D100" s="78">
        <v>-5732.0615705374585</v>
      </c>
      <c r="E100" s="78">
        <v>3388.6196037994887</v>
      </c>
      <c r="F100" s="78">
        <v>-1599.1397941973119</v>
      </c>
      <c r="G100" s="78">
        <v>8690.408054878666</v>
      </c>
      <c r="H100" s="78">
        <v>18812.368159134439</v>
      </c>
      <c r="I100" s="78">
        <v>1060.0920617025238</v>
      </c>
      <c r="J100" s="78">
        <v>3778.8800641233711</v>
      </c>
      <c r="K100" s="78">
        <v>-1436.2067714356008</v>
      </c>
      <c r="L100" s="78">
        <v>-3203.2022698940054</v>
      </c>
      <c r="N100" s="78">
        <v>-2393.6081463407718</v>
      </c>
      <c r="O100" s="78">
        <v>1025.162059041385</v>
      </c>
      <c r="P100" s="78">
        <v>658.04130150401397</v>
      </c>
      <c r="Q100" s="78">
        <v>-2064.1469262122664</v>
      </c>
      <c r="R100" s="78">
        <v>-332.89075489294555</v>
      </c>
      <c r="S100" s="78">
        <v>-11496.984925132992</v>
      </c>
      <c r="T100" s="78">
        <v>-10303.967102717412</v>
      </c>
      <c r="U100" s="78">
        <v>1874.1836954002774</v>
      </c>
      <c r="V100" s="78">
        <v>-972.87332824088844</v>
      </c>
      <c r="W100" s="78">
        <v>1716.9131511313935</v>
      </c>
      <c r="X100" s="78">
        <v>71.515712927865025</v>
      </c>
      <c r="Y100" s="78">
        <v>-2087.1677857595132</v>
      </c>
    </row>
    <row r="101" spans="1:25" x14ac:dyDescent="0.3">
      <c r="A101" s="78">
        <v>71.515712927865025</v>
      </c>
      <c r="B101" s="78">
        <v>-2087.1677857595132</v>
      </c>
      <c r="C101" s="78">
        <v>6807.0441640207719</v>
      </c>
      <c r="D101" s="78">
        <v>4646.2562208376294</v>
      </c>
      <c r="E101" s="78">
        <v>-5732.0615705374585</v>
      </c>
      <c r="F101" s="78">
        <v>3388.6196037994887</v>
      </c>
      <c r="G101" s="78">
        <v>-1599.1397941973119</v>
      </c>
      <c r="H101" s="78">
        <v>8690.408054878666</v>
      </c>
      <c r="I101" s="78">
        <v>18812.368159134439</v>
      </c>
      <c r="J101" s="78">
        <v>1060.0920617025238</v>
      </c>
      <c r="K101" s="78">
        <v>3778.8800641233711</v>
      </c>
      <c r="L101" s="78">
        <v>-1436.2067714356008</v>
      </c>
      <c r="N101" s="78">
        <v>-1319.8637884479122</v>
      </c>
      <c r="O101" s="78">
        <v>-2393.6081463407718</v>
      </c>
      <c r="P101" s="78">
        <v>1025.162059041385</v>
      </c>
      <c r="Q101" s="78">
        <v>658.04130150401397</v>
      </c>
      <c r="R101" s="78">
        <v>-2064.1469262122664</v>
      </c>
      <c r="S101" s="78">
        <v>-332.89075489294555</v>
      </c>
      <c r="T101" s="78">
        <v>-11496.984925132992</v>
      </c>
      <c r="U101" s="78">
        <v>-10303.967102717412</v>
      </c>
      <c r="V101" s="78">
        <v>1874.1836954002774</v>
      </c>
      <c r="W101" s="78">
        <v>-972.87332824088844</v>
      </c>
      <c r="X101" s="78">
        <v>1716.9131511313935</v>
      </c>
      <c r="Y101" s="78">
        <v>71.515712927865025</v>
      </c>
    </row>
    <row r="102" spans="1:25" x14ac:dyDescent="0.3">
      <c r="A102" s="78">
        <v>1716.9131511313935</v>
      </c>
      <c r="B102" s="78">
        <v>71.515712927865025</v>
      </c>
      <c r="C102" s="78">
        <v>-2087.1677857595132</v>
      </c>
      <c r="D102" s="78">
        <v>6807.0441640207719</v>
      </c>
      <c r="E102" s="78">
        <v>4646.2562208376294</v>
      </c>
      <c r="F102" s="78">
        <v>-5732.0615705374585</v>
      </c>
      <c r="G102" s="78">
        <v>3388.6196037994887</v>
      </c>
      <c r="H102" s="78">
        <v>-1599.1397941973119</v>
      </c>
      <c r="I102" s="78">
        <v>8690.408054878666</v>
      </c>
      <c r="J102" s="78">
        <v>18812.368159134439</v>
      </c>
      <c r="K102" s="78">
        <v>1060.0920617025238</v>
      </c>
      <c r="L102" s="78">
        <v>3778.8800641233711</v>
      </c>
      <c r="N102" s="78">
        <v>4849.6915171085866</v>
      </c>
      <c r="O102" s="78">
        <v>-1319.8637884479122</v>
      </c>
      <c r="P102" s="78">
        <v>-2393.6081463407718</v>
      </c>
      <c r="Q102" s="78">
        <v>1025.162059041385</v>
      </c>
      <c r="R102" s="78">
        <v>658.04130150401397</v>
      </c>
      <c r="S102" s="78">
        <v>-2064.1469262122664</v>
      </c>
      <c r="T102" s="78">
        <v>-332.89075489294555</v>
      </c>
      <c r="U102" s="78">
        <v>-11496.984925132992</v>
      </c>
      <c r="V102" s="78">
        <v>-10303.967102717412</v>
      </c>
      <c r="W102" s="78">
        <v>1874.1836954002774</v>
      </c>
      <c r="X102" s="78">
        <v>-972.87332824088844</v>
      </c>
      <c r="Y102" s="78">
        <v>1716.9131511313935</v>
      </c>
    </row>
    <row r="103" spans="1:25" x14ac:dyDescent="0.3">
      <c r="A103" s="78">
        <v>-972.87332824088844</v>
      </c>
      <c r="B103" s="78">
        <v>1716.9131511313935</v>
      </c>
      <c r="C103" s="78">
        <v>71.515712927865025</v>
      </c>
      <c r="D103" s="78">
        <v>-2087.1677857595132</v>
      </c>
      <c r="E103" s="78">
        <v>6807.0441640207719</v>
      </c>
      <c r="F103" s="78">
        <v>4646.2562208376294</v>
      </c>
      <c r="G103" s="78">
        <v>-5732.0615705374585</v>
      </c>
      <c r="H103" s="78">
        <v>3388.6196037994887</v>
      </c>
      <c r="I103" s="78">
        <v>-1599.1397941973119</v>
      </c>
      <c r="J103" s="78">
        <v>8690.408054878666</v>
      </c>
      <c r="K103" s="78">
        <v>18812.368159134439</v>
      </c>
      <c r="L103" s="78">
        <v>1060.0920617025238</v>
      </c>
      <c r="N103" s="78">
        <v>-7413.2355835655444</v>
      </c>
      <c r="O103" s="78">
        <v>4849.6915171085866</v>
      </c>
      <c r="P103" s="78">
        <v>-1319.8637884479122</v>
      </c>
      <c r="Q103" s="78">
        <v>-2393.6081463407718</v>
      </c>
      <c r="R103" s="78">
        <v>1025.162059041385</v>
      </c>
      <c r="S103" s="78">
        <v>658.04130150401397</v>
      </c>
      <c r="T103" s="78">
        <v>-2064.1469262122664</v>
      </c>
      <c r="U103" s="78">
        <v>-332.89075489294555</v>
      </c>
      <c r="V103" s="78">
        <v>-11496.984925132992</v>
      </c>
      <c r="W103" s="78">
        <v>-10303.967102717412</v>
      </c>
      <c r="X103" s="78">
        <v>1874.1836954002774</v>
      </c>
      <c r="Y103" s="78">
        <v>-972.87332824088844</v>
      </c>
    </row>
    <row r="104" spans="1:25" x14ac:dyDescent="0.3">
      <c r="A104" s="78">
        <v>1874.1836954002774</v>
      </c>
      <c r="B104" s="78">
        <v>-972.87332824088844</v>
      </c>
      <c r="C104" s="78">
        <v>1716.9131511313935</v>
      </c>
      <c r="D104" s="78">
        <v>71.515712927865025</v>
      </c>
      <c r="E104" s="78">
        <v>-2087.1677857595132</v>
      </c>
      <c r="F104" s="78">
        <v>6807.0441640207719</v>
      </c>
      <c r="G104" s="78">
        <v>4646.2562208376294</v>
      </c>
      <c r="H104" s="78">
        <v>-5732.0615705374585</v>
      </c>
      <c r="I104" s="78">
        <v>3388.6196037994887</v>
      </c>
      <c r="J104" s="78">
        <v>-1599.1397941973119</v>
      </c>
      <c r="K104" s="78">
        <v>8690.408054878666</v>
      </c>
      <c r="L104" s="78">
        <v>18812.368159134439</v>
      </c>
      <c r="N104" s="78">
        <v>-1651.3155259770856</v>
      </c>
      <c r="O104" s="78">
        <v>-7413.2355835655444</v>
      </c>
      <c r="P104" s="78">
        <v>4849.6915171085866</v>
      </c>
      <c r="Q104" s="78">
        <v>-1319.8637884479122</v>
      </c>
      <c r="R104" s="78">
        <v>-2393.6081463407718</v>
      </c>
      <c r="S104" s="78">
        <v>1025.162059041385</v>
      </c>
      <c r="T104" s="78">
        <v>658.04130150401397</v>
      </c>
      <c r="U104" s="78">
        <v>-2064.1469262122664</v>
      </c>
      <c r="V104" s="78">
        <v>-332.89075489294555</v>
      </c>
      <c r="W104" s="78">
        <v>-11496.984925132992</v>
      </c>
      <c r="X104" s="78">
        <v>-10303.967102717412</v>
      </c>
      <c r="Y104" s="78">
        <v>1874.1836954002774</v>
      </c>
    </row>
    <row r="105" spans="1:25" x14ac:dyDescent="0.3">
      <c r="A105" s="78">
        <v>-10303.967102717412</v>
      </c>
      <c r="B105" s="78">
        <v>1874.1836954002774</v>
      </c>
      <c r="C105" s="78">
        <v>-972.87332824088844</v>
      </c>
      <c r="D105" s="78">
        <v>1716.9131511313935</v>
      </c>
      <c r="E105" s="78">
        <v>71.515712927865025</v>
      </c>
      <c r="F105" s="78">
        <v>-2087.1677857595132</v>
      </c>
      <c r="G105" s="78">
        <v>6807.0441640207719</v>
      </c>
      <c r="H105" s="78">
        <v>4646.2562208376294</v>
      </c>
      <c r="I105" s="78">
        <v>-5732.0615705374585</v>
      </c>
      <c r="J105" s="78">
        <v>3388.6196037994887</v>
      </c>
      <c r="K105" s="78">
        <v>-1599.1397941973119</v>
      </c>
      <c r="L105" s="78">
        <v>8690.408054878666</v>
      </c>
      <c r="N105" s="78">
        <v>418.07395466053367</v>
      </c>
      <c r="O105" s="78">
        <v>-1651.3155259770856</v>
      </c>
      <c r="P105" s="78">
        <v>-7413.2355835655444</v>
      </c>
      <c r="Q105" s="78">
        <v>4849.6915171085866</v>
      </c>
      <c r="R105" s="78">
        <v>-1319.8637884479122</v>
      </c>
      <c r="S105" s="78">
        <v>-2393.6081463407718</v>
      </c>
      <c r="T105" s="78">
        <v>1025.162059041385</v>
      </c>
      <c r="U105" s="78">
        <v>658.04130150401397</v>
      </c>
      <c r="V105" s="78">
        <v>-2064.1469262122664</v>
      </c>
      <c r="W105" s="78">
        <v>-332.89075489294555</v>
      </c>
      <c r="X105" s="78">
        <v>-11496.984925132992</v>
      </c>
      <c r="Y105" s="78">
        <v>-10303.967102717412</v>
      </c>
    </row>
    <row r="106" spans="1:25" x14ac:dyDescent="0.3">
      <c r="A106" s="78">
        <v>-11496.984925132992</v>
      </c>
      <c r="B106" s="78">
        <v>-10303.967102717412</v>
      </c>
      <c r="C106" s="78">
        <v>1874.1836954002774</v>
      </c>
      <c r="D106" s="78">
        <v>-972.87332824088844</v>
      </c>
      <c r="E106" s="78">
        <v>1716.9131511313935</v>
      </c>
      <c r="F106" s="78">
        <v>71.515712927865025</v>
      </c>
      <c r="G106" s="78">
        <v>-2087.1677857595132</v>
      </c>
      <c r="H106" s="78">
        <v>6807.0441640207719</v>
      </c>
      <c r="I106" s="78">
        <v>4646.2562208376294</v>
      </c>
      <c r="J106" s="78">
        <v>-5732.0615705374585</v>
      </c>
      <c r="K106" s="78">
        <v>3388.6196037994887</v>
      </c>
      <c r="L106" s="78">
        <v>-1599.1397941973119</v>
      </c>
      <c r="N106" s="78">
        <v>-1247.4114845120603</v>
      </c>
      <c r="O106" s="78">
        <v>418.07395466053367</v>
      </c>
      <c r="P106" s="78">
        <v>-1651.3155259770856</v>
      </c>
      <c r="Q106" s="78">
        <v>-7413.2355835655444</v>
      </c>
      <c r="R106" s="78">
        <v>4849.6915171085866</v>
      </c>
      <c r="S106" s="78">
        <v>-1319.8637884479122</v>
      </c>
      <c r="T106" s="78">
        <v>-2393.6081463407718</v>
      </c>
      <c r="U106" s="78">
        <v>1025.162059041385</v>
      </c>
      <c r="V106" s="78">
        <v>658.04130150401397</v>
      </c>
      <c r="W106" s="78">
        <v>-2064.1469262122664</v>
      </c>
      <c r="X106" s="78">
        <v>-332.89075489294555</v>
      </c>
      <c r="Y106" s="78">
        <v>-11496.984925132992</v>
      </c>
    </row>
    <row r="107" spans="1:25" x14ac:dyDescent="0.3">
      <c r="A107" s="78">
        <v>-332.89075489294555</v>
      </c>
      <c r="B107" s="78">
        <v>-11496.984925132992</v>
      </c>
      <c r="C107" s="78">
        <v>-10303.967102717412</v>
      </c>
      <c r="D107" s="78">
        <v>1874.1836954002774</v>
      </c>
      <c r="E107" s="78">
        <v>-972.87332824088844</v>
      </c>
      <c r="F107" s="78">
        <v>1716.9131511313935</v>
      </c>
      <c r="G107" s="78">
        <v>71.515712927865025</v>
      </c>
      <c r="H107" s="78">
        <v>-2087.1677857595132</v>
      </c>
      <c r="I107" s="78">
        <v>6807.0441640207719</v>
      </c>
      <c r="J107" s="78">
        <v>4646.2562208376294</v>
      </c>
      <c r="K107" s="78">
        <v>-5732.0615705374585</v>
      </c>
      <c r="L107" s="78">
        <v>3388.6196037994887</v>
      </c>
      <c r="N107" s="78">
        <v>-1449.7537297767867</v>
      </c>
      <c r="O107" s="78">
        <v>-1247.4114845120603</v>
      </c>
      <c r="P107" s="78">
        <v>418.07395466053367</v>
      </c>
      <c r="Q107" s="78">
        <v>-1651.3155259770856</v>
      </c>
      <c r="R107" s="78">
        <v>-7413.2355835655444</v>
      </c>
      <c r="S107" s="78">
        <v>4849.6915171085866</v>
      </c>
      <c r="T107" s="78">
        <v>-1319.8637884479122</v>
      </c>
      <c r="U107" s="78">
        <v>-2393.6081463407718</v>
      </c>
      <c r="V107" s="78">
        <v>1025.162059041385</v>
      </c>
      <c r="W107" s="78">
        <v>658.04130150401397</v>
      </c>
      <c r="X107" s="78">
        <v>-2064.1469262122664</v>
      </c>
      <c r="Y107" s="78">
        <v>-332.89075489294555</v>
      </c>
    </row>
    <row r="108" spans="1:25" x14ac:dyDescent="0.3">
      <c r="A108" s="78">
        <v>-2064.1469262122664</v>
      </c>
      <c r="B108" s="78">
        <v>-332.89075489294555</v>
      </c>
      <c r="C108" s="78">
        <v>-11496.984925132992</v>
      </c>
      <c r="D108" s="78">
        <v>-10303.967102717412</v>
      </c>
      <c r="E108" s="78">
        <v>1874.1836954002774</v>
      </c>
      <c r="F108" s="78">
        <v>-972.87332824088844</v>
      </c>
      <c r="G108" s="78">
        <v>1716.9131511313935</v>
      </c>
      <c r="H108" s="78">
        <v>71.515712927865025</v>
      </c>
      <c r="I108" s="78">
        <v>-2087.1677857595132</v>
      </c>
      <c r="J108" s="78">
        <v>6807.0441640207719</v>
      </c>
      <c r="K108" s="78">
        <v>4646.2562208376294</v>
      </c>
      <c r="L108" s="78">
        <v>-5732.0615705374585</v>
      </c>
      <c r="N108" s="78">
        <v>-230.73219825383239</v>
      </c>
      <c r="O108" s="78">
        <v>-1449.7537297767867</v>
      </c>
      <c r="P108" s="78">
        <v>-1247.4114845120603</v>
      </c>
      <c r="Q108" s="78">
        <v>418.07395466053367</v>
      </c>
      <c r="R108" s="78">
        <v>-1651.3155259770856</v>
      </c>
      <c r="S108" s="78">
        <v>-7413.2355835655444</v>
      </c>
      <c r="T108" s="78">
        <v>4849.6915171085866</v>
      </c>
      <c r="U108" s="78">
        <v>-1319.8637884479122</v>
      </c>
      <c r="V108" s="78">
        <v>-2393.6081463407718</v>
      </c>
      <c r="W108" s="78">
        <v>1025.162059041385</v>
      </c>
      <c r="X108" s="78">
        <v>658.04130150401397</v>
      </c>
      <c r="Y108" s="78">
        <v>-2064.1469262122664</v>
      </c>
    </row>
    <row r="109" spans="1:25" x14ac:dyDescent="0.3">
      <c r="A109" s="78">
        <v>658.04130150401397</v>
      </c>
      <c r="B109" s="78">
        <v>-2064.1469262122664</v>
      </c>
      <c r="C109" s="78">
        <v>-332.89075489294555</v>
      </c>
      <c r="D109" s="78">
        <v>-11496.984925132992</v>
      </c>
      <c r="E109" s="78">
        <v>-10303.967102717412</v>
      </c>
      <c r="F109" s="78">
        <v>1874.1836954002774</v>
      </c>
      <c r="G109" s="78">
        <v>-972.87332824088844</v>
      </c>
      <c r="H109" s="78">
        <v>1716.9131511313935</v>
      </c>
      <c r="I109" s="78">
        <v>71.515712927865025</v>
      </c>
      <c r="J109" s="78">
        <v>-2087.1677857595132</v>
      </c>
      <c r="K109" s="78">
        <v>6807.0441640207719</v>
      </c>
      <c r="L109" s="78">
        <v>4646.2562208376294</v>
      </c>
      <c r="N109" s="78">
        <v>4257.9681297348516</v>
      </c>
      <c r="O109" s="78">
        <v>-230.73219825383239</v>
      </c>
      <c r="P109" s="78">
        <v>-1449.7537297767867</v>
      </c>
      <c r="Q109" s="78">
        <v>-1247.4114845120603</v>
      </c>
      <c r="R109" s="78">
        <v>418.07395466053367</v>
      </c>
      <c r="S109" s="78">
        <v>-1651.3155259770856</v>
      </c>
      <c r="T109" s="78">
        <v>-7413.2355835655444</v>
      </c>
      <c r="U109" s="78">
        <v>4849.6915171085866</v>
      </c>
      <c r="V109" s="78">
        <v>-1319.8637884479122</v>
      </c>
      <c r="W109" s="78">
        <v>-2393.6081463407718</v>
      </c>
      <c r="X109" s="78">
        <v>1025.162059041385</v>
      </c>
      <c r="Y109" s="78">
        <v>658.04130150401397</v>
      </c>
    </row>
    <row r="110" spans="1:25" x14ac:dyDescent="0.3">
      <c r="A110" s="78">
        <v>1025.162059041385</v>
      </c>
      <c r="B110" s="78">
        <v>658.04130150401397</v>
      </c>
      <c r="C110" s="78">
        <v>-2064.1469262122664</v>
      </c>
      <c r="D110" s="78">
        <v>-332.89075489294555</v>
      </c>
      <c r="E110" s="78">
        <v>-11496.984925132992</v>
      </c>
      <c r="F110" s="78">
        <v>-10303.967102717412</v>
      </c>
      <c r="G110" s="78">
        <v>1874.1836954002774</v>
      </c>
      <c r="H110" s="78">
        <v>-972.87332824088844</v>
      </c>
      <c r="I110" s="78">
        <v>1716.9131511313935</v>
      </c>
      <c r="J110" s="78">
        <v>71.515712927865025</v>
      </c>
      <c r="K110" s="78">
        <v>-2087.1677857595132</v>
      </c>
      <c r="L110" s="78">
        <v>6807.0441640207719</v>
      </c>
      <c r="N110" s="78">
        <v>2460.7323390236161</v>
      </c>
      <c r="O110" s="78">
        <v>4257.9681297348516</v>
      </c>
      <c r="P110" s="78">
        <v>-230.73219825383239</v>
      </c>
      <c r="Q110" s="78">
        <v>-1449.7537297767867</v>
      </c>
      <c r="R110" s="78">
        <v>-1247.4114845120603</v>
      </c>
      <c r="S110" s="78">
        <v>418.07395466053367</v>
      </c>
      <c r="T110" s="78">
        <v>-1651.3155259770856</v>
      </c>
      <c r="U110" s="78">
        <v>-7413.2355835655444</v>
      </c>
      <c r="V110" s="78">
        <v>4849.6915171085866</v>
      </c>
      <c r="W110" s="78">
        <v>-1319.8637884479122</v>
      </c>
      <c r="X110" s="78">
        <v>-2393.6081463407718</v>
      </c>
      <c r="Y110" s="78">
        <v>1025.162059041385</v>
      </c>
    </row>
    <row r="111" spans="1:25" x14ac:dyDescent="0.3">
      <c r="A111" s="78">
        <v>-2393.6081463407718</v>
      </c>
      <c r="B111" s="78">
        <v>1025.162059041385</v>
      </c>
      <c r="C111" s="78">
        <v>658.04130150401397</v>
      </c>
      <c r="D111" s="78">
        <v>-2064.1469262122664</v>
      </c>
      <c r="E111" s="78">
        <v>-332.89075489294555</v>
      </c>
      <c r="F111" s="78">
        <v>-11496.984925132992</v>
      </c>
      <c r="G111" s="78">
        <v>-10303.967102717412</v>
      </c>
      <c r="H111" s="78">
        <v>1874.1836954002774</v>
      </c>
      <c r="I111" s="78">
        <v>-972.87332824088844</v>
      </c>
      <c r="J111" s="78">
        <v>1716.9131511313935</v>
      </c>
      <c r="K111" s="78">
        <v>71.515712927865025</v>
      </c>
      <c r="L111" s="78">
        <v>-2087.1677857595132</v>
      </c>
      <c r="N111" s="81">
        <v>-113.73527705259971</v>
      </c>
      <c r="O111" s="81">
        <v>2460.7323390236161</v>
      </c>
      <c r="P111" s="81">
        <v>4257.9681297348516</v>
      </c>
      <c r="Q111" s="81">
        <v>-230.73219825383239</v>
      </c>
      <c r="R111" s="81">
        <v>-1449.7537297767867</v>
      </c>
      <c r="S111" s="81">
        <v>-1247.4114845120603</v>
      </c>
      <c r="T111" s="81">
        <v>418.07395466053367</v>
      </c>
      <c r="U111" s="81">
        <v>-1651.3155259770856</v>
      </c>
      <c r="V111" s="81">
        <v>-7413.2355835655444</v>
      </c>
      <c r="W111" s="81">
        <v>4849.6915171085866</v>
      </c>
      <c r="X111" s="81">
        <v>-1319.8637884479122</v>
      </c>
      <c r="Y111" s="81">
        <v>-2393.6081463407718</v>
      </c>
    </row>
    <row r="112" spans="1:25" x14ac:dyDescent="0.3">
      <c r="A112" s="78">
        <v>-1319.8637884479122</v>
      </c>
      <c r="B112" s="78">
        <v>-2393.6081463407718</v>
      </c>
      <c r="C112" s="78">
        <v>1025.162059041385</v>
      </c>
      <c r="D112" s="78">
        <v>658.04130150401397</v>
      </c>
      <c r="E112" s="78">
        <v>-2064.1469262122664</v>
      </c>
      <c r="F112" s="78">
        <v>-332.89075489294555</v>
      </c>
      <c r="G112" s="78">
        <v>-11496.984925132992</v>
      </c>
      <c r="H112" s="78">
        <v>-10303.967102717412</v>
      </c>
      <c r="I112" s="78">
        <v>1874.1836954002774</v>
      </c>
      <c r="J112" s="78">
        <v>-972.87332824088844</v>
      </c>
      <c r="K112" s="78">
        <v>1716.9131511313935</v>
      </c>
      <c r="L112" s="78">
        <v>71.515712927865025</v>
      </c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</row>
    <row r="113" spans="1:26" ht="19.5" thickBot="1" x14ac:dyDescent="0.35">
      <c r="A113" s="78">
        <v>4849.6915171085866</v>
      </c>
      <c r="B113" s="78">
        <v>-1319.8637884479122</v>
      </c>
      <c r="C113" s="78">
        <v>-2393.6081463407718</v>
      </c>
      <c r="D113" s="78">
        <v>1025.162059041385</v>
      </c>
      <c r="E113" s="78">
        <v>658.04130150401397</v>
      </c>
      <c r="F113" s="78">
        <v>-2064.1469262122664</v>
      </c>
      <c r="G113" s="78">
        <v>-332.89075489294555</v>
      </c>
      <c r="H113" s="78">
        <v>-11496.984925132992</v>
      </c>
      <c r="I113" s="78">
        <v>-10303.967102717412</v>
      </c>
      <c r="J113" s="78">
        <v>1874.1836954002774</v>
      </c>
      <c r="K113" s="78">
        <v>-972.87332824088844</v>
      </c>
      <c r="L113" s="78">
        <v>1716.9131511313935</v>
      </c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</row>
    <row r="114" spans="1:26" x14ac:dyDescent="0.3">
      <c r="A114" s="78">
        <v>-7413.2355835655444</v>
      </c>
      <c r="B114" s="78">
        <v>4849.6915171085866</v>
      </c>
      <c r="C114" s="78">
        <v>-1319.8637884479122</v>
      </c>
      <c r="D114" s="78">
        <v>-2393.6081463407718</v>
      </c>
      <c r="E114" s="78">
        <v>1025.162059041385</v>
      </c>
      <c r="F114" s="78">
        <v>658.04130150401397</v>
      </c>
      <c r="G114" s="78">
        <v>-2064.1469262122664</v>
      </c>
      <c r="H114" s="78">
        <v>-332.89075489294555</v>
      </c>
      <c r="I114" s="78">
        <v>-11496.984925132992</v>
      </c>
      <c r="J114" s="78">
        <v>-10303.967102717412</v>
      </c>
      <c r="K114" s="78">
        <v>1874.1836954002774</v>
      </c>
      <c r="L114" s="78">
        <v>-972.87332824088844</v>
      </c>
      <c r="N114" s="55"/>
      <c r="O114" s="55" t="s">
        <v>142</v>
      </c>
      <c r="P114" s="55" t="s">
        <v>143</v>
      </c>
      <c r="Q114" s="55" t="s">
        <v>144</v>
      </c>
      <c r="R114" s="55" t="s">
        <v>145</v>
      </c>
      <c r="S114" s="55" t="s">
        <v>146</v>
      </c>
      <c r="T114" s="55" t="s">
        <v>147</v>
      </c>
      <c r="U114" s="55" t="s">
        <v>148</v>
      </c>
      <c r="V114" s="55" t="s">
        <v>149</v>
      </c>
      <c r="W114" s="55" t="s">
        <v>150</v>
      </c>
      <c r="X114" s="55" t="s">
        <v>151</v>
      </c>
      <c r="Y114" s="55" t="s">
        <v>152</v>
      </c>
      <c r="Z114" s="55" t="s">
        <v>153</v>
      </c>
    </row>
    <row r="115" spans="1:26" x14ac:dyDescent="0.3">
      <c r="A115" s="78">
        <v>-1651.3155259770856</v>
      </c>
      <c r="B115" s="78">
        <v>-7413.2355835655444</v>
      </c>
      <c r="C115" s="78">
        <v>4849.6915171085866</v>
      </c>
      <c r="D115" s="78">
        <v>-1319.8637884479122</v>
      </c>
      <c r="E115" s="78">
        <v>-2393.6081463407718</v>
      </c>
      <c r="F115" s="78">
        <v>1025.162059041385</v>
      </c>
      <c r="G115" s="78">
        <v>658.04130150401397</v>
      </c>
      <c r="H115" s="78">
        <v>-2064.1469262122664</v>
      </c>
      <c r="I115" s="78">
        <v>-332.89075489294555</v>
      </c>
      <c r="J115" s="78">
        <v>-11496.984925132992</v>
      </c>
      <c r="K115" s="78">
        <v>-10303.967102717412</v>
      </c>
      <c r="L115" s="78">
        <v>1874.1836954002774</v>
      </c>
      <c r="N115" s="53" t="s">
        <v>142</v>
      </c>
      <c r="O115" s="53">
        <v>1</v>
      </c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spans="1:26" x14ac:dyDescent="0.3">
      <c r="A116" s="78">
        <v>418.07395466053367</v>
      </c>
      <c r="B116" s="78">
        <v>-1651.3155259770856</v>
      </c>
      <c r="C116" s="78">
        <v>-7413.2355835655444</v>
      </c>
      <c r="D116" s="78">
        <v>4849.6915171085866</v>
      </c>
      <c r="E116" s="78">
        <v>-1319.8637884479122</v>
      </c>
      <c r="F116" s="78">
        <v>-2393.6081463407718</v>
      </c>
      <c r="G116" s="78">
        <v>1025.162059041385</v>
      </c>
      <c r="H116" s="78">
        <v>658.04130150401397</v>
      </c>
      <c r="I116" s="78">
        <v>-2064.1469262122664</v>
      </c>
      <c r="J116" s="78">
        <v>-332.89075489294555</v>
      </c>
      <c r="K116" s="78">
        <v>-11496.984925132992</v>
      </c>
      <c r="L116" s="78">
        <v>-10303.967102717412</v>
      </c>
      <c r="N116" s="53" t="s">
        <v>143</v>
      </c>
      <c r="O116" s="53">
        <v>0.10491262975360656</v>
      </c>
      <c r="P116" s="53">
        <v>1</v>
      </c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spans="1:26" x14ac:dyDescent="0.3">
      <c r="A117" s="78">
        <v>-1247.4114845120603</v>
      </c>
      <c r="B117" s="78">
        <v>418.07395466053367</v>
      </c>
      <c r="C117" s="78">
        <v>-1651.3155259770856</v>
      </c>
      <c r="D117" s="78">
        <v>-7413.2355835655444</v>
      </c>
      <c r="E117" s="78">
        <v>4849.6915171085866</v>
      </c>
      <c r="F117" s="78">
        <v>-1319.8637884479122</v>
      </c>
      <c r="G117" s="78">
        <v>-2393.6081463407718</v>
      </c>
      <c r="H117" s="78">
        <v>1025.162059041385</v>
      </c>
      <c r="I117" s="78">
        <v>658.04130150401397</v>
      </c>
      <c r="J117" s="78">
        <v>-2064.1469262122664</v>
      </c>
      <c r="K117" s="78">
        <v>-332.89075489294555</v>
      </c>
      <c r="L117" s="78">
        <v>-11496.984925132992</v>
      </c>
      <c r="N117" s="53" t="s">
        <v>144</v>
      </c>
      <c r="O117" s="53">
        <v>-1.6585932413614429E-2</v>
      </c>
      <c r="P117" s="53">
        <v>0.10491262975360656</v>
      </c>
      <c r="Q117" s="53">
        <v>1</v>
      </c>
      <c r="R117" s="53"/>
      <c r="S117" s="53"/>
      <c r="T117" s="53"/>
      <c r="U117" s="53"/>
      <c r="V117" s="53"/>
      <c r="W117" s="53"/>
      <c r="X117" s="53"/>
      <c r="Y117" s="53"/>
      <c r="Z117" s="53"/>
    </row>
    <row r="118" spans="1:26" x14ac:dyDescent="0.3">
      <c r="A118" s="78">
        <v>-1449.7537297767867</v>
      </c>
      <c r="B118" s="78">
        <v>-1247.4114845120603</v>
      </c>
      <c r="C118" s="78">
        <v>418.07395466053367</v>
      </c>
      <c r="D118" s="78">
        <v>-1651.3155259770856</v>
      </c>
      <c r="E118" s="78">
        <v>-7413.2355835655444</v>
      </c>
      <c r="F118" s="78">
        <v>4849.6915171085866</v>
      </c>
      <c r="G118" s="78">
        <v>-1319.8637884479122</v>
      </c>
      <c r="H118" s="78">
        <v>-2393.6081463407718</v>
      </c>
      <c r="I118" s="78">
        <v>1025.162059041385</v>
      </c>
      <c r="J118" s="78">
        <v>658.04130150401397</v>
      </c>
      <c r="K118" s="78">
        <v>-2064.1469262122664</v>
      </c>
      <c r="L118" s="78">
        <v>-332.89075489294555</v>
      </c>
      <c r="N118" s="53" t="s">
        <v>145</v>
      </c>
      <c r="O118" s="53">
        <v>5.3408581432597746E-2</v>
      </c>
      <c r="P118" s="53">
        <v>-1.6585932413614429E-2</v>
      </c>
      <c r="Q118" s="53">
        <v>0.10491262975360656</v>
      </c>
      <c r="R118" s="53">
        <v>1</v>
      </c>
      <c r="S118" s="53"/>
      <c r="T118" s="53"/>
      <c r="U118" s="53"/>
      <c r="V118" s="53"/>
      <c r="W118" s="53"/>
      <c r="X118" s="53"/>
      <c r="Y118" s="53"/>
      <c r="Z118" s="53"/>
    </row>
    <row r="119" spans="1:26" x14ac:dyDescent="0.3">
      <c r="A119" s="78">
        <v>-230.73219825383239</v>
      </c>
      <c r="B119" s="78">
        <v>-1449.7537297767867</v>
      </c>
      <c r="C119" s="78">
        <v>-1247.4114845120603</v>
      </c>
      <c r="D119" s="78">
        <v>418.07395466053367</v>
      </c>
      <c r="E119" s="78">
        <v>-1651.3155259770856</v>
      </c>
      <c r="F119" s="78">
        <v>-7413.2355835655444</v>
      </c>
      <c r="G119" s="78">
        <v>4849.6915171085866</v>
      </c>
      <c r="H119" s="78">
        <v>-1319.8637884479122</v>
      </c>
      <c r="I119" s="78">
        <v>-2393.6081463407718</v>
      </c>
      <c r="J119" s="78">
        <v>1025.162059041385</v>
      </c>
      <c r="K119" s="78">
        <v>658.04130150401397</v>
      </c>
      <c r="L119" s="78">
        <v>-2064.1469262122664</v>
      </c>
      <c r="N119" s="53" t="s">
        <v>146</v>
      </c>
      <c r="O119" s="53">
        <v>-0.1510208343831865</v>
      </c>
      <c r="P119" s="53">
        <v>5.3408581432597746E-2</v>
      </c>
      <c r="Q119" s="53">
        <v>-1.6585932413614429E-2</v>
      </c>
      <c r="R119" s="53">
        <v>0.10491262975360656</v>
      </c>
      <c r="S119" s="53">
        <v>1</v>
      </c>
      <c r="T119" s="53"/>
      <c r="U119" s="53"/>
      <c r="V119" s="53"/>
      <c r="W119" s="53"/>
      <c r="X119" s="53"/>
      <c r="Y119" s="53"/>
      <c r="Z119" s="53"/>
    </row>
    <row r="120" spans="1:26" x14ac:dyDescent="0.3">
      <c r="A120" s="78">
        <v>4257.9681297348516</v>
      </c>
      <c r="B120" s="78">
        <v>-230.73219825383239</v>
      </c>
      <c r="C120" s="78">
        <v>-1449.7537297767867</v>
      </c>
      <c r="D120" s="78">
        <v>-1247.4114845120603</v>
      </c>
      <c r="E120" s="78">
        <v>418.07395466053367</v>
      </c>
      <c r="F120" s="78">
        <v>-1651.3155259770856</v>
      </c>
      <c r="G120" s="78">
        <v>-7413.2355835655444</v>
      </c>
      <c r="H120" s="78">
        <v>4849.6915171085866</v>
      </c>
      <c r="I120" s="78">
        <v>-1319.8637884479122</v>
      </c>
      <c r="J120" s="78">
        <v>-2393.6081463407718</v>
      </c>
      <c r="K120" s="78">
        <v>1025.162059041385</v>
      </c>
      <c r="L120" s="78">
        <v>658.04130150401397</v>
      </c>
      <c r="N120" s="53" t="s">
        <v>147</v>
      </c>
      <c r="O120" s="53">
        <v>0.11588202373594922</v>
      </c>
      <c r="P120" s="53">
        <v>-0.1510208343831865</v>
      </c>
      <c r="Q120" s="53">
        <v>5.3408581432597746E-2</v>
      </c>
      <c r="R120" s="53">
        <v>-1.6585932413614429E-2</v>
      </c>
      <c r="S120" s="53">
        <v>0.10491262975360656</v>
      </c>
      <c r="T120" s="53">
        <v>1</v>
      </c>
      <c r="U120" s="53"/>
      <c r="V120" s="53"/>
      <c r="W120" s="53"/>
      <c r="X120" s="53"/>
      <c r="Y120" s="53"/>
      <c r="Z120" s="53"/>
    </row>
    <row r="121" spans="1:26" x14ac:dyDescent="0.3">
      <c r="A121" s="78">
        <v>2460.7323390236161</v>
      </c>
      <c r="B121" s="78">
        <v>4257.9681297348516</v>
      </c>
      <c r="C121" s="78">
        <v>-230.73219825383239</v>
      </c>
      <c r="D121" s="78">
        <v>-1449.7537297767867</v>
      </c>
      <c r="E121" s="78">
        <v>-1247.4114845120603</v>
      </c>
      <c r="F121" s="78">
        <v>418.07395466053367</v>
      </c>
      <c r="G121" s="78">
        <v>-1651.3155259770856</v>
      </c>
      <c r="H121" s="78">
        <v>-7413.2355835655444</v>
      </c>
      <c r="I121" s="78">
        <v>4849.6915171085866</v>
      </c>
      <c r="J121" s="78">
        <v>-1319.8637884479122</v>
      </c>
      <c r="K121" s="78">
        <v>-2393.6081463407718</v>
      </c>
      <c r="L121" s="78">
        <v>1025.162059041385</v>
      </c>
      <c r="N121" s="53" t="s">
        <v>148</v>
      </c>
      <c r="O121" s="53">
        <v>0.14657071430377755</v>
      </c>
      <c r="P121" s="53">
        <v>0.11588202373594922</v>
      </c>
      <c r="Q121" s="53">
        <v>-0.1510208343831865</v>
      </c>
      <c r="R121" s="53">
        <v>5.3408581432597746E-2</v>
      </c>
      <c r="S121" s="53">
        <v>-1.6585932413614429E-2</v>
      </c>
      <c r="T121" s="53">
        <v>0.10491262975360656</v>
      </c>
      <c r="U121" s="53">
        <v>1</v>
      </c>
      <c r="V121" s="53"/>
      <c r="W121" s="53"/>
      <c r="X121" s="53"/>
      <c r="Y121" s="53"/>
      <c r="Z121" s="53"/>
    </row>
    <row r="122" spans="1:26" x14ac:dyDescent="0.3">
      <c r="A122" s="78">
        <v>-113.73527705259971</v>
      </c>
      <c r="B122" s="78">
        <v>2460.7323390236161</v>
      </c>
      <c r="C122" s="78">
        <v>4257.9681297348516</v>
      </c>
      <c r="D122" s="78">
        <v>-230.73219825383239</v>
      </c>
      <c r="E122" s="78">
        <v>-1449.7537297767867</v>
      </c>
      <c r="F122" s="78">
        <v>-1247.4114845120603</v>
      </c>
      <c r="G122" s="78">
        <v>418.07395466053367</v>
      </c>
      <c r="H122" s="78">
        <v>-1651.3155259770856</v>
      </c>
      <c r="I122" s="78">
        <v>-7413.2355835655444</v>
      </c>
      <c r="J122" s="78">
        <v>4849.6915171085866</v>
      </c>
      <c r="K122" s="78">
        <v>-1319.8637884479122</v>
      </c>
      <c r="L122" s="78">
        <v>-2393.6081463407718</v>
      </c>
      <c r="N122" s="53" t="s">
        <v>149</v>
      </c>
      <c r="O122" s="53">
        <v>-0.29756435882581</v>
      </c>
      <c r="P122" s="53">
        <v>0.14657071430377755</v>
      </c>
      <c r="Q122" s="53">
        <v>0.11588202373594922</v>
      </c>
      <c r="R122" s="53">
        <v>-0.1510208343831865</v>
      </c>
      <c r="S122" s="53">
        <v>5.3408581432597746E-2</v>
      </c>
      <c r="T122" s="53">
        <v>-1.6585932413614429E-2</v>
      </c>
      <c r="U122" s="53">
        <v>0.10491262975360656</v>
      </c>
      <c r="V122" s="53">
        <v>1</v>
      </c>
      <c r="W122" s="53"/>
      <c r="X122" s="53"/>
      <c r="Y122" s="53"/>
      <c r="Z122" s="53"/>
    </row>
    <row r="123" spans="1:26" x14ac:dyDescent="0.3">
      <c r="A123" s="11"/>
      <c r="B123" s="78">
        <v>-113.73527705259971</v>
      </c>
      <c r="C123" s="78">
        <v>2460.7323390236161</v>
      </c>
      <c r="D123" s="78">
        <v>4257.9681297348516</v>
      </c>
      <c r="E123" s="78">
        <v>-230.73219825383239</v>
      </c>
      <c r="F123" s="78">
        <v>-1449.7537297767867</v>
      </c>
      <c r="G123" s="78">
        <v>-1247.4114845120603</v>
      </c>
      <c r="H123" s="78">
        <v>418.07395466053367</v>
      </c>
      <c r="I123" s="78">
        <v>-1651.3155259770856</v>
      </c>
      <c r="J123" s="78">
        <v>-7413.2355835655444</v>
      </c>
      <c r="K123" s="78">
        <v>4849.6915171085866</v>
      </c>
      <c r="L123" s="78">
        <v>-1319.8637884479122</v>
      </c>
      <c r="N123" s="53" t="s">
        <v>150</v>
      </c>
      <c r="O123" s="53">
        <v>0.11992140794290761</v>
      </c>
      <c r="P123" s="53">
        <v>-0.29756435882581</v>
      </c>
      <c r="Q123" s="53">
        <v>0.14657071430377755</v>
      </c>
      <c r="R123" s="53">
        <v>0.11588202373594922</v>
      </c>
      <c r="S123" s="53">
        <v>-0.1510208343831865</v>
      </c>
      <c r="T123" s="53">
        <v>5.3408581432597746E-2</v>
      </c>
      <c r="U123" s="53">
        <v>-1.6585932413614429E-2</v>
      </c>
      <c r="V123" s="53">
        <v>0.10491262975360656</v>
      </c>
      <c r="W123" s="53">
        <v>1</v>
      </c>
      <c r="X123" s="53"/>
      <c r="Y123" s="53"/>
      <c r="Z123" s="53"/>
    </row>
    <row r="124" spans="1:26" x14ac:dyDescent="0.3">
      <c r="A124" s="11"/>
      <c r="B124" s="11"/>
      <c r="C124" s="78">
        <v>-113.73527705259971</v>
      </c>
      <c r="D124" s="78">
        <v>2460.7323390236161</v>
      </c>
      <c r="E124" s="78">
        <v>4257.9681297348516</v>
      </c>
      <c r="F124" s="78">
        <v>-230.73219825383239</v>
      </c>
      <c r="G124" s="78">
        <v>-1449.7537297767867</v>
      </c>
      <c r="H124" s="78">
        <v>-1247.4114845120603</v>
      </c>
      <c r="I124" s="78">
        <v>418.07395466053367</v>
      </c>
      <c r="J124" s="78">
        <v>-1651.3155259770856</v>
      </c>
      <c r="K124" s="78">
        <v>-7413.2355835655444</v>
      </c>
      <c r="L124" s="78">
        <v>4849.6915171085866</v>
      </c>
      <c r="N124" s="53" t="s">
        <v>151</v>
      </c>
      <c r="O124" s="53">
        <v>0.11617923259548771</v>
      </c>
      <c r="P124" s="53">
        <v>0.11992140794290761</v>
      </c>
      <c r="Q124" s="53">
        <v>-0.29756435882581</v>
      </c>
      <c r="R124" s="53">
        <v>0.14657071430377755</v>
      </c>
      <c r="S124" s="53">
        <v>0.11588202373594922</v>
      </c>
      <c r="T124" s="53">
        <v>-0.1510208343831865</v>
      </c>
      <c r="U124" s="53">
        <v>5.3408581432597746E-2</v>
      </c>
      <c r="V124" s="53">
        <v>-1.6585932413614429E-2</v>
      </c>
      <c r="W124" s="53">
        <v>0.10491262975360656</v>
      </c>
      <c r="X124" s="53">
        <v>1</v>
      </c>
      <c r="Y124" s="53"/>
      <c r="Z124" s="53"/>
    </row>
    <row r="125" spans="1:26" x14ac:dyDescent="0.3">
      <c r="A125" s="78"/>
      <c r="B125" s="11"/>
      <c r="C125" s="11"/>
      <c r="D125" s="78">
        <v>-113.73527705259971</v>
      </c>
      <c r="E125" s="78">
        <v>2460.7323390236161</v>
      </c>
      <c r="F125" s="78">
        <v>4257.9681297348516</v>
      </c>
      <c r="G125" s="78">
        <v>-230.73219825383239</v>
      </c>
      <c r="H125" s="78">
        <v>-1449.7537297767867</v>
      </c>
      <c r="I125" s="78">
        <v>-1247.4114845120603</v>
      </c>
      <c r="J125" s="78">
        <v>418.07395466053367</v>
      </c>
      <c r="K125" s="78">
        <v>-1651.3155259770856</v>
      </c>
      <c r="L125" s="78">
        <v>-7413.2355835655444</v>
      </c>
      <c r="N125" s="53" t="s">
        <v>152</v>
      </c>
      <c r="O125" s="53">
        <v>-0.12124657883604549</v>
      </c>
      <c r="P125" s="53">
        <v>0.11617923259548771</v>
      </c>
      <c r="Q125" s="53">
        <v>0.11992140794290761</v>
      </c>
      <c r="R125" s="53">
        <v>-0.29756435882581</v>
      </c>
      <c r="S125" s="53">
        <v>0.14657071430377755</v>
      </c>
      <c r="T125" s="53">
        <v>0.11588202373594922</v>
      </c>
      <c r="U125" s="53">
        <v>-0.1510208343831865</v>
      </c>
      <c r="V125" s="53">
        <v>5.3408581432597746E-2</v>
      </c>
      <c r="W125" s="53">
        <v>-1.6585932413614429E-2</v>
      </c>
      <c r="X125" s="53">
        <v>0.10491262975360656</v>
      </c>
      <c r="Y125" s="53">
        <v>1</v>
      </c>
      <c r="Z125" s="53"/>
    </row>
    <row r="126" spans="1:26" ht="19.5" thickBot="1" x14ac:dyDescent="0.35">
      <c r="A126" s="78"/>
      <c r="B126" s="78"/>
      <c r="C126" s="11"/>
      <c r="D126" s="11"/>
      <c r="E126" s="78">
        <v>-113.73527705259971</v>
      </c>
      <c r="F126" s="78">
        <v>2460.7323390236161</v>
      </c>
      <c r="G126" s="78">
        <v>4257.9681297348516</v>
      </c>
      <c r="H126" s="78">
        <v>-230.73219825383239</v>
      </c>
      <c r="I126" s="78">
        <v>-1449.7537297767867</v>
      </c>
      <c r="J126" s="78">
        <v>-1247.4114845120603</v>
      </c>
      <c r="K126" s="78">
        <v>418.07395466053367</v>
      </c>
      <c r="L126" s="78">
        <v>-1651.3155259770856</v>
      </c>
      <c r="N126" s="54" t="s">
        <v>153</v>
      </c>
      <c r="O126" s="54">
        <v>8.5738862508718816E-2</v>
      </c>
      <c r="P126" s="54">
        <v>-0.12124657883604549</v>
      </c>
      <c r="Q126" s="54">
        <v>0.11617923259548771</v>
      </c>
      <c r="R126" s="54">
        <v>0.11992140794290761</v>
      </c>
      <c r="S126" s="82">
        <v>-0.29756435882581</v>
      </c>
      <c r="T126" s="54">
        <v>0.14657071430377755</v>
      </c>
      <c r="U126" s="54">
        <v>0.11588202373594922</v>
      </c>
      <c r="V126" s="54">
        <v>-0.1510208343831865</v>
      </c>
      <c r="W126" s="54">
        <v>5.3408581432597746E-2</v>
      </c>
      <c r="X126" s="54">
        <v>-1.6585932413614429E-2</v>
      </c>
      <c r="Y126" s="54">
        <v>0.10491262975360656</v>
      </c>
      <c r="Z126" s="54">
        <v>1</v>
      </c>
    </row>
    <row r="127" spans="1:26" x14ac:dyDescent="0.3">
      <c r="A127" s="78"/>
      <c r="B127" s="78"/>
      <c r="C127" s="78"/>
      <c r="D127" s="11"/>
      <c r="E127" s="11"/>
      <c r="F127" s="78">
        <v>-113.73527705259971</v>
      </c>
      <c r="G127" s="78">
        <v>2460.7323390236161</v>
      </c>
      <c r="H127" s="78">
        <v>4257.9681297348516</v>
      </c>
      <c r="I127" s="78">
        <v>-230.73219825383239</v>
      </c>
      <c r="J127" s="78">
        <v>-1449.7537297767867</v>
      </c>
      <c r="K127" s="78">
        <v>-1247.4114845120603</v>
      </c>
      <c r="L127" s="78">
        <v>418.07395466053367</v>
      </c>
    </row>
    <row r="128" spans="1:26" x14ac:dyDescent="0.3">
      <c r="A128" s="78"/>
      <c r="B128" s="78"/>
      <c r="C128" s="78"/>
      <c r="D128" s="80"/>
      <c r="E128" s="11"/>
      <c r="F128" s="11"/>
      <c r="G128" s="78">
        <v>-113.73527705259971</v>
      </c>
      <c r="H128" s="78">
        <v>2460.7323390236161</v>
      </c>
      <c r="I128" s="78">
        <v>4257.9681297348516</v>
      </c>
      <c r="J128" s="78">
        <v>-230.73219825383239</v>
      </c>
      <c r="K128" s="78">
        <v>-1449.7537297767867</v>
      </c>
      <c r="L128" s="78">
        <v>-1247.4114845120603</v>
      </c>
    </row>
    <row r="129" spans="1:18" x14ac:dyDescent="0.3">
      <c r="A129" s="78"/>
      <c r="B129" s="78"/>
      <c r="C129" s="78"/>
      <c r="D129" s="80"/>
      <c r="E129" s="80"/>
      <c r="F129" s="11"/>
      <c r="G129" s="11"/>
      <c r="H129" s="78">
        <v>-113.73527705259971</v>
      </c>
      <c r="I129" s="78">
        <v>2460.7323390236161</v>
      </c>
      <c r="J129" s="78">
        <v>4257.9681297348516</v>
      </c>
      <c r="K129" s="78">
        <v>-230.73219825383239</v>
      </c>
      <c r="L129" s="78">
        <v>-1449.7537297767867</v>
      </c>
      <c r="O129" s="8" t="s">
        <v>165</v>
      </c>
    </row>
    <row r="130" spans="1:18" x14ac:dyDescent="0.3">
      <c r="A130" s="78"/>
      <c r="B130" s="78"/>
      <c r="C130" s="78"/>
      <c r="D130" s="80"/>
      <c r="E130" s="80"/>
      <c r="F130" s="80"/>
      <c r="G130" s="11"/>
      <c r="H130" s="11"/>
      <c r="I130" s="78">
        <v>-113.73527705259971</v>
      </c>
      <c r="J130" s="78">
        <v>2460.7323390236161</v>
      </c>
      <c r="K130" s="78">
        <v>4257.9681297348516</v>
      </c>
      <c r="L130" s="78">
        <v>-230.73219825383239</v>
      </c>
    </row>
    <row r="131" spans="1:18" x14ac:dyDescent="0.3">
      <c r="A131" s="78"/>
      <c r="B131" s="78"/>
      <c r="C131" s="78"/>
      <c r="D131" s="80"/>
      <c r="E131" s="80"/>
      <c r="F131" s="80"/>
      <c r="G131" s="80"/>
      <c r="H131" s="11"/>
      <c r="I131" s="11"/>
      <c r="J131" s="78">
        <v>-113.73527705259971</v>
      </c>
      <c r="K131" s="78">
        <v>2460.7323390236161</v>
      </c>
      <c r="L131" s="78">
        <v>4257.9681297348516</v>
      </c>
    </row>
    <row r="132" spans="1:18" x14ac:dyDescent="0.3">
      <c r="A132" s="78"/>
      <c r="B132" s="78"/>
      <c r="C132" s="78"/>
      <c r="D132" s="80"/>
      <c r="E132" s="80"/>
      <c r="F132" s="80"/>
      <c r="G132" s="80"/>
      <c r="H132" s="80"/>
      <c r="I132" s="11"/>
      <c r="J132" s="11"/>
      <c r="K132" s="78">
        <v>-113.73527705259971</v>
      </c>
      <c r="L132" s="78">
        <v>2460.7323390236161</v>
      </c>
    </row>
    <row r="133" spans="1:18" x14ac:dyDescent="0.3">
      <c r="A133" s="78"/>
      <c r="B133" s="78"/>
      <c r="C133" s="78"/>
      <c r="D133" s="80"/>
      <c r="E133" s="80"/>
      <c r="F133" s="80"/>
      <c r="G133" s="80"/>
      <c r="H133" s="80"/>
      <c r="I133" s="80"/>
      <c r="J133" s="11"/>
      <c r="K133" s="11"/>
      <c r="L133" s="78">
        <v>-113.73527705259971</v>
      </c>
    </row>
    <row r="134" spans="1:18" x14ac:dyDescent="0.3">
      <c r="A134" s="53"/>
      <c r="B134" s="53"/>
      <c r="C134" s="53"/>
      <c r="D134" s="74"/>
      <c r="E134" s="74"/>
      <c r="F134" s="74"/>
      <c r="G134" s="74"/>
      <c r="H134" s="74"/>
      <c r="I134" s="74"/>
      <c r="J134" s="32"/>
      <c r="K134" s="29"/>
      <c r="L134" s="29"/>
    </row>
    <row r="135" spans="1:18" x14ac:dyDescent="0.3">
      <c r="A135" s="53"/>
      <c r="B135" s="53"/>
      <c r="C135" s="53"/>
      <c r="D135" s="74"/>
      <c r="E135" s="74"/>
      <c r="F135" s="74"/>
      <c r="G135" s="74"/>
      <c r="H135" s="74"/>
      <c r="I135" s="74"/>
      <c r="J135" s="32"/>
      <c r="L135" s="29"/>
    </row>
    <row r="136" spans="1:18" x14ac:dyDescent="0.3">
      <c r="A136" s="53"/>
      <c r="B136" s="53"/>
      <c r="C136" s="53"/>
      <c r="D136" s="74"/>
      <c r="E136" s="74"/>
      <c r="F136" s="74"/>
      <c r="G136" s="74"/>
      <c r="H136" s="74"/>
      <c r="I136" s="74"/>
      <c r="J136" s="32"/>
    </row>
    <row r="137" spans="1:18" x14ac:dyDescent="0.3">
      <c r="A137" t="s">
        <v>85</v>
      </c>
      <c r="B137"/>
      <c r="C137"/>
      <c r="D137"/>
      <c r="E137"/>
      <c r="F137"/>
      <c r="G137"/>
      <c r="H137"/>
      <c r="I137"/>
      <c r="J137" s="32"/>
    </row>
    <row r="138" spans="1:18" ht="19.5" thickBot="1" x14ac:dyDescent="0.35">
      <c r="A138"/>
      <c r="B138"/>
      <c r="C138"/>
      <c r="D138"/>
      <c r="E138"/>
      <c r="F138"/>
      <c r="G138"/>
      <c r="H138"/>
      <c r="I138"/>
      <c r="J138" s="32"/>
    </row>
    <row r="139" spans="1:18" x14ac:dyDescent="0.3">
      <c r="A139" s="56" t="s">
        <v>70</v>
      </c>
      <c r="B139" s="56"/>
      <c r="C139"/>
      <c r="D139"/>
      <c r="E139"/>
      <c r="F139"/>
      <c r="G139"/>
      <c r="H139"/>
      <c r="I139"/>
      <c r="J139" s="32"/>
      <c r="K139" s="32"/>
      <c r="L139" s="32"/>
      <c r="M139" s="32"/>
      <c r="N139" s="32"/>
      <c r="O139" s="32"/>
      <c r="P139" s="32"/>
      <c r="Q139" s="32"/>
      <c r="R139" s="32"/>
    </row>
    <row r="140" spans="1:18" x14ac:dyDescent="0.3">
      <c r="A140" s="53" t="s">
        <v>71</v>
      </c>
      <c r="B140" s="53">
        <v>0.5816151066634867</v>
      </c>
      <c r="C140"/>
      <c r="D140"/>
      <c r="E140"/>
      <c r="F140"/>
      <c r="G140"/>
      <c r="H140"/>
      <c r="I140"/>
      <c r="J140" s="32"/>
      <c r="K140" s="32"/>
      <c r="L140" s="32"/>
      <c r="M140" s="32"/>
      <c r="N140" s="32"/>
      <c r="O140" s="32"/>
      <c r="P140" s="32"/>
      <c r="Q140" s="32"/>
      <c r="R140" s="32"/>
    </row>
    <row r="141" spans="1:18" x14ac:dyDescent="0.3">
      <c r="A141" s="53" t="s">
        <v>72</v>
      </c>
      <c r="B141" s="53">
        <v>0.33827613229917908</v>
      </c>
      <c r="C141"/>
      <c r="D141"/>
      <c r="E141"/>
      <c r="F141"/>
      <c r="G141"/>
      <c r="H141"/>
      <c r="I141"/>
      <c r="J141" s="32"/>
      <c r="K141" s="32"/>
      <c r="L141" s="32"/>
      <c r="M141" s="32"/>
      <c r="N141" s="32"/>
      <c r="O141" s="32"/>
      <c r="P141" s="32"/>
      <c r="Q141" s="32"/>
      <c r="R141" s="32"/>
    </row>
    <row r="142" spans="1:18" x14ac:dyDescent="0.3">
      <c r="A142" s="53" t="s">
        <v>73</v>
      </c>
      <c r="B142" s="53">
        <v>0.12418899863126644</v>
      </c>
      <c r="C142"/>
      <c r="D142"/>
      <c r="E142"/>
      <c r="F142"/>
      <c r="G142"/>
      <c r="H142"/>
      <c r="I142"/>
      <c r="J142" s="77"/>
      <c r="K142" s="77"/>
      <c r="L142" s="77"/>
      <c r="M142" s="77"/>
      <c r="N142" s="32"/>
      <c r="O142" s="32"/>
      <c r="P142" s="32"/>
      <c r="Q142" s="32"/>
      <c r="R142" s="32"/>
    </row>
    <row r="143" spans="1:18" x14ac:dyDescent="0.3">
      <c r="A143" s="53" t="s">
        <v>4</v>
      </c>
      <c r="B143" s="53">
        <v>4742.611741521484</v>
      </c>
      <c r="C143"/>
      <c r="D143"/>
      <c r="E143"/>
      <c r="F143"/>
      <c r="G143"/>
      <c r="H143"/>
      <c r="I143"/>
      <c r="J143" s="53"/>
      <c r="K143" s="53"/>
      <c r="L143" s="53"/>
      <c r="M143" s="53"/>
      <c r="N143" s="32"/>
      <c r="O143" s="32"/>
      <c r="P143" s="32"/>
      <c r="Q143" s="32"/>
      <c r="R143" s="32"/>
    </row>
    <row r="144" spans="1:18" ht="19.5" thickBot="1" x14ac:dyDescent="0.35">
      <c r="A144" s="54" t="s">
        <v>74</v>
      </c>
      <c r="B144" s="54">
        <v>46</v>
      </c>
      <c r="C144"/>
      <c r="D144"/>
      <c r="E144"/>
      <c r="F144"/>
      <c r="G144"/>
      <c r="H144"/>
      <c r="I144"/>
      <c r="J144" s="53"/>
      <c r="K144" s="53"/>
      <c r="L144" s="53"/>
      <c r="M144" s="53"/>
      <c r="N144" s="32"/>
      <c r="O144" s="32"/>
      <c r="P144" s="32"/>
      <c r="Q144" s="32"/>
      <c r="R144" s="32"/>
    </row>
    <row r="145" spans="1:18" x14ac:dyDescent="0.3">
      <c r="A145"/>
      <c r="B145"/>
      <c r="C145"/>
      <c r="D145"/>
      <c r="E145"/>
      <c r="F145"/>
      <c r="G145"/>
      <c r="H145"/>
      <c r="I145"/>
      <c r="J145" s="53"/>
      <c r="K145" s="53"/>
      <c r="L145" s="53"/>
      <c r="M145" s="53"/>
      <c r="N145" s="32"/>
      <c r="O145" s="32"/>
      <c r="P145" s="32"/>
      <c r="Q145" s="32"/>
      <c r="R145" s="32"/>
    </row>
    <row r="146" spans="1:18" ht="19.5" thickBot="1" x14ac:dyDescent="0.35">
      <c r="A146" t="s">
        <v>86</v>
      </c>
      <c r="B146"/>
      <c r="C146"/>
      <c r="D146"/>
      <c r="E146"/>
      <c r="F146"/>
      <c r="G146"/>
      <c r="H146"/>
      <c r="I146"/>
      <c r="J146" s="53"/>
      <c r="K146" s="53"/>
      <c r="L146" s="53"/>
      <c r="M146" s="53"/>
      <c r="N146" s="32"/>
      <c r="O146" s="32"/>
      <c r="P146" s="32"/>
      <c r="Q146" s="32"/>
      <c r="R146" s="32"/>
    </row>
    <row r="147" spans="1:18" x14ac:dyDescent="0.3">
      <c r="A147" s="55"/>
      <c r="B147" s="55" t="s">
        <v>61</v>
      </c>
      <c r="C147" s="55" t="s">
        <v>62</v>
      </c>
      <c r="D147" s="55" t="s">
        <v>63</v>
      </c>
      <c r="E147" s="55" t="s">
        <v>64</v>
      </c>
      <c r="F147" s="55" t="s">
        <v>90</v>
      </c>
      <c r="G147"/>
      <c r="H147"/>
      <c r="I147"/>
      <c r="J147" s="53"/>
      <c r="K147" s="53"/>
      <c r="L147" s="53"/>
      <c r="M147" s="53"/>
      <c r="N147" s="32"/>
      <c r="O147" s="32"/>
      <c r="P147" s="32"/>
      <c r="Q147" s="32"/>
      <c r="R147" s="32"/>
    </row>
    <row r="148" spans="1:18" x14ac:dyDescent="0.3">
      <c r="A148" s="53" t="s">
        <v>87</v>
      </c>
      <c r="B148" s="53">
        <v>11</v>
      </c>
      <c r="C148" s="53">
        <v>390938658.46564853</v>
      </c>
      <c r="D148" s="53">
        <v>35539878.042331688</v>
      </c>
      <c r="E148" s="53">
        <v>1.580086231729861</v>
      </c>
      <c r="F148" s="53">
        <v>0.14947230922706839</v>
      </c>
      <c r="G148"/>
      <c r="H148" t="s">
        <v>164</v>
      </c>
      <c r="I148"/>
      <c r="J148" s="53"/>
      <c r="K148" s="53"/>
      <c r="L148" s="53"/>
      <c r="M148" s="53"/>
      <c r="N148" s="32"/>
      <c r="O148" s="32"/>
      <c r="P148" s="32"/>
      <c r="Q148" s="32"/>
      <c r="R148" s="32"/>
    </row>
    <row r="149" spans="1:18" x14ac:dyDescent="0.3">
      <c r="A149" s="53" t="s">
        <v>88</v>
      </c>
      <c r="B149" s="53">
        <v>34</v>
      </c>
      <c r="C149" s="53">
        <v>764740448.44779313</v>
      </c>
      <c r="D149" s="53">
        <v>22492366.130817443</v>
      </c>
      <c r="E149" s="53"/>
      <c r="F149" s="53"/>
      <c r="G149"/>
      <c r="H149"/>
      <c r="I149"/>
      <c r="J149" s="53"/>
      <c r="K149" s="53"/>
      <c r="L149" s="53"/>
      <c r="M149" s="53"/>
      <c r="N149" s="32"/>
      <c r="O149" s="32"/>
      <c r="P149" s="32"/>
      <c r="Q149" s="32"/>
      <c r="R149" s="32"/>
    </row>
    <row r="150" spans="1:18" ht="19.5" thickBot="1" x14ac:dyDescent="0.35">
      <c r="A150" s="54" t="s">
        <v>89</v>
      </c>
      <c r="B150" s="54">
        <v>45</v>
      </c>
      <c r="C150" s="54">
        <v>1155679106.9134417</v>
      </c>
      <c r="D150" s="54"/>
      <c r="E150" s="54"/>
      <c r="F150" s="54"/>
      <c r="G150"/>
      <c r="H150"/>
      <c r="I150"/>
      <c r="J150" s="53"/>
      <c r="K150" s="53"/>
      <c r="L150" s="53"/>
      <c r="M150" s="53"/>
      <c r="N150" s="32"/>
      <c r="O150" s="32"/>
      <c r="P150" s="32"/>
      <c r="Q150" s="32"/>
      <c r="R150" s="32"/>
    </row>
    <row r="151" spans="1:18" ht="19.5" thickBot="1" x14ac:dyDescent="0.35">
      <c r="A151"/>
      <c r="B151"/>
      <c r="C151"/>
      <c r="D151"/>
      <c r="E151"/>
      <c r="F151"/>
      <c r="G151"/>
      <c r="H151"/>
      <c r="I151"/>
      <c r="J151" s="53"/>
      <c r="K151" s="53"/>
      <c r="L151" s="53"/>
      <c r="M151" s="53"/>
      <c r="N151" s="32"/>
      <c r="O151" s="32"/>
      <c r="P151" s="32"/>
      <c r="Q151" s="32"/>
      <c r="R151" s="32"/>
    </row>
    <row r="152" spans="1:18" x14ac:dyDescent="0.3">
      <c r="A152" s="55"/>
      <c r="B152" s="55" t="s">
        <v>33</v>
      </c>
      <c r="C152" s="55" t="s">
        <v>4</v>
      </c>
      <c r="D152" s="55" t="s">
        <v>34</v>
      </c>
      <c r="E152" s="55" t="s">
        <v>35</v>
      </c>
      <c r="F152" s="55" t="s">
        <v>36</v>
      </c>
      <c r="G152" s="55" t="s">
        <v>37</v>
      </c>
      <c r="H152" s="55" t="s">
        <v>38</v>
      </c>
      <c r="I152" s="55" t="s">
        <v>39</v>
      </c>
      <c r="J152" s="53"/>
      <c r="K152" s="53"/>
      <c r="L152" s="53"/>
      <c r="M152" s="53"/>
      <c r="N152" s="32"/>
      <c r="O152" s="32"/>
      <c r="P152" s="32"/>
      <c r="Q152" s="32"/>
      <c r="R152" s="32"/>
    </row>
    <row r="153" spans="1:18" x14ac:dyDescent="0.3">
      <c r="A153" s="53" t="s">
        <v>40</v>
      </c>
      <c r="B153" s="53">
        <v>37.413640254510014</v>
      </c>
      <c r="C153" s="53">
        <v>701.9300811930832</v>
      </c>
      <c r="D153" s="53">
        <v>5.330109259731023E-2</v>
      </c>
      <c r="E153" s="53">
        <v>0.9578039643442271</v>
      </c>
      <c r="F153" s="53">
        <v>-1389.0799131750741</v>
      </c>
      <c r="G153" s="53">
        <v>1463.9071936840942</v>
      </c>
      <c r="H153" s="53">
        <v>-1389.0799131750741</v>
      </c>
      <c r="I153" s="53">
        <v>1463.9071936840942</v>
      </c>
      <c r="J153" s="53"/>
      <c r="K153" s="53"/>
      <c r="L153" s="53"/>
      <c r="M153" s="53"/>
      <c r="N153" s="32"/>
      <c r="O153" s="32"/>
      <c r="P153" s="32"/>
      <c r="Q153" s="32"/>
      <c r="R153" s="32"/>
    </row>
    <row r="154" spans="1:18" x14ac:dyDescent="0.3">
      <c r="A154" s="53" t="s">
        <v>41</v>
      </c>
      <c r="B154" s="53">
        <v>0.27163204617005277</v>
      </c>
      <c r="C154" s="53">
        <v>0.17140605962825364</v>
      </c>
      <c r="D154" s="53">
        <v>1.5847283740094706</v>
      </c>
      <c r="E154" s="53">
        <v>0.12228649162206505</v>
      </c>
      <c r="F154" s="53">
        <v>-7.6706977373251273E-2</v>
      </c>
      <c r="G154" s="53">
        <v>0.6199710697133568</v>
      </c>
      <c r="H154" s="53">
        <v>-7.6706977373251273E-2</v>
      </c>
      <c r="I154" s="53">
        <v>0.6199710697133568</v>
      </c>
      <c r="J154" s="53"/>
      <c r="K154" s="53"/>
      <c r="L154" s="53"/>
      <c r="M154" s="53"/>
      <c r="N154" s="32"/>
      <c r="O154" s="32"/>
      <c r="P154" s="32"/>
      <c r="Q154" s="32"/>
      <c r="R154" s="32"/>
    </row>
    <row r="155" spans="1:18" x14ac:dyDescent="0.3">
      <c r="A155" s="53" t="s">
        <v>154</v>
      </c>
      <c r="B155" s="53">
        <v>0.14874170322595062</v>
      </c>
      <c r="C155" s="53">
        <v>0.17413283889287703</v>
      </c>
      <c r="D155" s="53">
        <v>0.85418525403731271</v>
      </c>
      <c r="E155" s="53">
        <v>0.39898096548004203</v>
      </c>
      <c r="F155" s="53">
        <v>-0.20513880250600566</v>
      </c>
      <c r="G155" s="53">
        <v>0.50262220895790688</v>
      </c>
      <c r="H155" s="53">
        <v>-0.20513880250600566</v>
      </c>
      <c r="I155" s="53">
        <v>0.50262220895790688</v>
      </c>
      <c r="J155" s="32"/>
      <c r="K155" s="32"/>
      <c r="L155" s="32"/>
      <c r="M155" s="32"/>
      <c r="N155" s="32"/>
      <c r="O155" s="32"/>
      <c r="P155" s="32"/>
      <c r="Q155" s="32"/>
      <c r="R155" s="32"/>
    </row>
    <row r="156" spans="1:18" x14ac:dyDescent="0.3">
      <c r="A156" s="53" t="s">
        <v>155</v>
      </c>
      <c r="B156" s="53">
        <v>-0.16493062932326497</v>
      </c>
      <c r="C156" s="53">
        <v>0.18323526987329222</v>
      </c>
      <c r="D156" s="53">
        <v>-0.90010307206311879</v>
      </c>
      <c r="E156" s="53">
        <v>0.37439679652679236</v>
      </c>
      <c r="F156" s="53">
        <v>-0.53730950043661352</v>
      </c>
      <c r="G156" s="53">
        <v>0.20744824179008364</v>
      </c>
      <c r="H156" s="53">
        <v>-0.53730950043661352</v>
      </c>
      <c r="I156" s="53">
        <v>0.20744824179008364</v>
      </c>
      <c r="J156" s="32"/>
      <c r="K156" s="32"/>
      <c r="L156" s="32"/>
      <c r="M156" s="32"/>
      <c r="N156" s="32"/>
      <c r="O156" s="32"/>
      <c r="P156" s="32"/>
      <c r="Q156" s="32"/>
      <c r="R156" s="32"/>
    </row>
    <row r="157" spans="1:18" x14ac:dyDescent="0.3">
      <c r="A157" s="53" t="s">
        <v>156</v>
      </c>
      <c r="B157" s="53">
        <v>-0.17099021758131702</v>
      </c>
      <c r="C157" s="53">
        <v>0.17223361613874347</v>
      </c>
      <c r="D157" s="53">
        <v>-0.99278074405390859</v>
      </c>
      <c r="E157" s="53">
        <v>0.3278300833339306</v>
      </c>
      <c r="F157" s="53">
        <v>-0.52101103829921414</v>
      </c>
      <c r="G157" s="53">
        <v>0.17903060313658006</v>
      </c>
      <c r="H157" s="53">
        <v>-0.52101103829921414</v>
      </c>
      <c r="I157" s="53">
        <v>0.17903060313658006</v>
      </c>
      <c r="J157" s="32"/>
      <c r="K157" s="32"/>
      <c r="L157" s="32"/>
      <c r="M157" s="32"/>
      <c r="N157" s="32"/>
      <c r="O157" s="32"/>
      <c r="P157" s="32"/>
      <c r="Q157" s="32"/>
      <c r="R157" s="32"/>
    </row>
    <row r="158" spans="1:18" x14ac:dyDescent="0.3">
      <c r="A158" s="53" t="s">
        <v>157</v>
      </c>
      <c r="B158" s="53">
        <v>0.24276957906077723</v>
      </c>
      <c r="C158" s="53">
        <v>0.15416533670032559</v>
      </c>
      <c r="D158" s="53">
        <v>1.5747351788468835</v>
      </c>
      <c r="E158" s="53">
        <v>0.12457807811366348</v>
      </c>
      <c r="F158" s="53">
        <v>-7.0532079975576867E-2</v>
      </c>
      <c r="G158" s="53">
        <v>0.55607123809713133</v>
      </c>
      <c r="H158" s="53">
        <v>-7.0532079975576867E-2</v>
      </c>
      <c r="I158" s="53">
        <v>0.55607123809713133</v>
      </c>
      <c r="J158" s="32"/>
      <c r="K158" s="32"/>
      <c r="L158" s="32"/>
      <c r="M158" s="32"/>
      <c r="N158" s="32"/>
      <c r="O158" s="32"/>
      <c r="P158" s="32"/>
      <c r="Q158" s="32"/>
      <c r="R158" s="32"/>
    </row>
    <row r="159" spans="1:18" x14ac:dyDescent="0.3">
      <c r="A159" s="53" t="s">
        <v>158</v>
      </c>
      <c r="B159" s="53">
        <v>0.18289112450835263</v>
      </c>
      <c r="C159" s="53">
        <v>0.15243389572243321</v>
      </c>
      <c r="D159" s="53">
        <v>1.1998061431256666</v>
      </c>
      <c r="E159" s="53">
        <v>0.23850870740893798</v>
      </c>
      <c r="F159" s="53">
        <v>-0.12689182310747202</v>
      </c>
      <c r="G159" s="53">
        <v>0.49267407212417724</v>
      </c>
      <c r="H159" s="53">
        <v>-0.12689182310747202</v>
      </c>
      <c r="I159" s="53">
        <v>0.49267407212417724</v>
      </c>
      <c r="J159" s="32"/>
      <c r="K159" s="32"/>
      <c r="L159" s="32"/>
      <c r="M159" s="32"/>
      <c r="N159" s="32"/>
      <c r="O159" s="32"/>
      <c r="P159" s="32"/>
      <c r="Q159" s="32"/>
      <c r="R159" s="32"/>
    </row>
    <row r="160" spans="1:18" x14ac:dyDescent="0.3">
      <c r="A160" s="53" t="s">
        <v>159</v>
      </c>
      <c r="B160" s="53">
        <v>-0.46175848137166853</v>
      </c>
      <c r="C160" s="53">
        <v>0.15121031200578422</v>
      </c>
      <c r="D160" s="53">
        <v>-3.0537499410358002</v>
      </c>
      <c r="E160" s="53">
        <v>4.3706666054245235E-3</v>
      </c>
      <c r="F160" s="53">
        <v>-0.76905480769764267</v>
      </c>
      <c r="G160" s="53">
        <v>-0.15446215504569438</v>
      </c>
      <c r="H160" s="53">
        <v>-0.76905480769764267</v>
      </c>
      <c r="I160" s="53">
        <v>-0.15446215504569438</v>
      </c>
      <c r="J160" s="32"/>
      <c r="K160" s="32"/>
      <c r="L160" s="32"/>
      <c r="M160" s="32"/>
      <c r="N160" s="32"/>
      <c r="O160" s="32"/>
      <c r="P160" s="32"/>
      <c r="Q160" s="32"/>
      <c r="R160" s="32"/>
    </row>
    <row r="161" spans="1:18" x14ac:dyDescent="0.3">
      <c r="A161" s="53" t="s">
        <v>160</v>
      </c>
      <c r="B161" s="53">
        <v>0.17744328801118445</v>
      </c>
      <c r="C161" s="53">
        <v>0.16931791454945835</v>
      </c>
      <c r="D161" s="53">
        <v>1.0479888586116068</v>
      </c>
      <c r="E161" s="53">
        <v>0.30203672720749392</v>
      </c>
      <c r="F161" s="53">
        <v>-0.16665211416107903</v>
      </c>
      <c r="G161" s="53">
        <v>0.52153869018344789</v>
      </c>
      <c r="H161" s="53">
        <v>-0.16665211416107903</v>
      </c>
      <c r="I161" s="53">
        <v>0.52153869018344789</v>
      </c>
      <c r="J161" s="32"/>
      <c r="K161" s="32"/>
      <c r="L161" s="32"/>
      <c r="M161" s="32"/>
      <c r="N161" s="32"/>
      <c r="O161" s="32"/>
      <c r="P161" s="32"/>
      <c r="Q161" s="32"/>
      <c r="R161" s="32"/>
    </row>
    <row r="162" spans="1:18" x14ac:dyDescent="0.3">
      <c r="A162" s="53" t="s">
        <v>161</v>
      </c>
      <c r="B162" s="53">
        <v>0.23392839866388451</v>
      </c>
      <c r="C162" s="53">
        <v>0.17767910200138945</v>
      </c>
      <c r="D162" s="53">
        <v>1.3165780107446468</v>
      </c>
      <c r="E162" s="53">
        <v>0.19678641756284232</v>
      </c>
      <c r="F162" s="53">
        <v>-0.12715898079894214</v>
      </c>
      <c r="G162" s="53">
        <v>0.59501577812671114</v>
      </c>
      <c r="H162" s="53">
        <v>-0.12715898079894214</v>
      </c>
      <c r="I162" s="53">
        <v>0.59501577812671114</v>
      </c>
      <c r="J162" s="32"/>
      <c r="K162" s="32"/>
      <c r="L162" s="32"/>
      <c r="M162" s="32"/>
      <c r="N162" s="32"/>
      <c r="O162" s="32"/>
      <c r="P162" s="32"/>
      <c r="Q162" s="32"/>
      <c r="R162" s="32"/>
    </row>
    <row r="163" spans="1:18" x14ac:dyDescent="0.3">
      <c r="A163" s="53" t="s">
        <v>162</v>
      </c>
      <c r="B163" s="53">
        <v>-0.1980778786842462</v>
      </c>
      <c r="C163" s="53">
        <v>0.18267154957388015</v>
      </c>
      <c r="D163" s="53">
        <v>-1.0843389632720835</v>
      </c>
      <c r="E163" s="53">
        <v>0.2858439846332203</v>
      </c>
      <c r="F163" s="53">
        <v>-0.56931113231432362</v>
      </c>
      <c r="G163" s="53">
        <v>0.17315537494583128</v>
      </c>
      <c r="H163" s="53">
        <v>-0.56931113231432362</v>
      </c>
      <c r="I163" s="53">
        <v>0.17315537494583128</v>
      </c>
      <c r="J163" s="32"/>
      <c r="K163" s="32"/>
      <c r="L163" s="32"/>
      <c r="M163" s="32"/>
      <c r="N163" s="32"/>
      <c r="O163" s="32"/>
      <c r="P163" s="32"/>
      <c r="Q163" s="32"/>
      <c r="R163" s="32"/>
    </row>
    <row r="164" spans="1:18" ht="19.5" thickBot="1" x14ac:dyDescent="0.35">
      <c r="A164" s="54" t="s">
        <v>163</v>
      </c>
      <c r="B164" s="54">
        <v>-6.221849544344079E-2</v>
      </c>
      <c r="C164" s="54">
        <v>0.16859376845490423</v>
      </c>
      <c r="D164" s="54">
        <v>-0.3690438621406289</v>
      </c>
      <c r="E164" s="54">
        <v>0.71438336791544632</v>
      </c>
      <c r="F164" s="54">
        <v>-0.40484225569110277</v>
      </c>
      <c r="G164" s="54">
        <v>0.28040526480422123</v>
      </c>
      <c r="H164" s="54">
        <v>-0.40484225569110277</v>
      </c>
      <c r="I164" s="54">
        <v>0.28040526480422123</v>
      </c>
      <c r="J164" s="32"/>
      <c r="K164" s="32"/>
      <c r="L164" s="32"/>
      <c r="M164" s="32"/>
      <c r="N164" s="32"/>
      <c r="O164" s="32"/>
      <c r="P164" s="32"/>
      <c r="Q164" s="32"/>
      <c r="R164" s="32"/>
    </row>
    <row r="165" spans="1:18" x14ac:dyDescent="0.3">
      <c r="A165"/>
      <c r="B165"/>
      <c r="C165"/>
      <c r="D165"/>
      <c r="E165"/>
      <c r="F165"/>
      <c r="G165"/>
      <c r="H165"/>
      <c r="I165"/>
      <c r="J165" s="29"/>
      <c r="K165" s="32"/>
      <c r="L165" s="32"/>
      <c r="M165" s="32"/>
      <c r="N165" s="32"/>
      <c r="O165" s="32"/>
      <c r="P165" s="32"/>
      <c r="Q165" s="32"/>
      <c r="R165" s="32"/>
    </row>
    <row r="166" spans="1:18" x14ac:dyDescent="0.3">
      <c r="A166"/>
      <c r="B166"/>
      <c r="C166"/>
      <c r="D166"/>
      <c r="E166"/>
      <c r="F166"/>
      <c r="G166"/>
      <c r="H166"/>
      <c r="I166"/>
      <c r="J166" s="31"/>
      <c r="K166" s="32"/>
      <c r="L166" s="32"/>
      <c r="M166" s="32"/>
      <c r="N166" s="32"/>
      <c r="O166" s="32"/>
      <c r="P166" s="32"/>
      <c r="Q166" s="32"/>
      <c r="R166" s="32"/>
    </row>
    <row r="167" spans="1:18" x14ac:dyDescent="0.3">
      <c r="A167"/>
      <c r="B167"/>
      <c r="C167"/>
      <c r="D167"/>
      <c r="E167"/>
      <c r="F167"/>
      <c r="G167"/>
      <c r="H167"/>
      <c r="I167"/>
      <c r="J167" s="31"/>
      <c r="K167" s="32"/>
      <c r="L167" s="32"/>
      <c r="M167" s="32"/>
      <c r="N167" s="32"/>
      <c r="O167" s="32"/>
      <c r="P167" s="32"/>
      <c r="Q167" s="32"/>
      <c r="R167" s="32"/>
    </row>
    <row r="168" spans="1:18" x14ac:dyDescent="0.3">
      <c r="A168" s="74"/>
      <c r="B168" s="74"/>
      <c r="C168" s="74"/>
      <c r="D168" s="74"/>
      <c r="E168" s="74"/>
      <c r="F168" s="74"/>
      <c r="G168" s="74"/>
      <c r="H168" s="29"/>
      <c r="I168" s="29"/>
      <c r="J168" s="31"/>
      <c r="K168" s="32"/>
      <c r="L168" s="32"/>
      <c r="M168" s="32"/>
      <c r="N168" s="32"/>
      <c r="O168" s="32"/>
      <c r="P168" s="32"/>
      <c r="Q168" s="32"/>
      <c r="R168" s="32"/>
    </row>
    <row r="169" spans="1:18" x14ac:dyDescent="0.3">
      <c r="A169" s="77"/>
      <c r="B169" s="77"/>
      <c r="C169" s="77"/>
      <c r="D169" s="77"/>
      <c r="E169" s="77"/>
      <c r="F169" s="77"/>
      <c r="G169" s="74"/>
      <c r="H169" s="74"/>
      <c r="I169" s="74"/>
      <c r="J169" s="32"/>
      <c r="K169" s="32"/>
      <c r="L169" s="32"/>
      <c r="M169" s="32"/>
      <c r="N169" s="32"/>
      <c r="O169" s="32"/>
      <c r="P169" s="32"/>
      <c r="Q169" s="32"/>
      <c r="R169" s="32"/>
    </row>
    <row r="170" spans="1:18" x14ac:dyDescent="0.3">
      <c r="A170" s="53"/>
      <c r="B170" s="53"/>
      <c r="C170" s="53"/>
      <c r="D170" s="53"/>
      <c r="E170" s="53"/>
      <c r="F170" s="53"/>
      <c r="G170" s="74"/>
      <c r="H170" s="74"/>
      <c r="I170" s="74"/>
      <c r="J170" s="32"/>
      <c r="K170" s="32"/>
      <c r="L170" s="32"/>
      <c r="M170" s="32"/>
      <c r="N170" s="32"/>
      <c r="O170" s="32"/>
      <c r="P170" s="32"/>
      <c r="Q170" s="32"/>
      <c r="R170" s="32"/>
    </row>
    <row r="171" spans="1:18" x14ac:dyDescent="0.3">
      <c r="A171" s="53"/>
      <c r="B171" s="53"/>
      <c r="C171" s="53"/>
      <c r="D171" s="53"/>
      <c r="E171" s="53"/>
      <c r="F171" s="53"/>
      <c r="G171" s="74"/>
      <c r="H171" s="74"/>
      <c r="I171" s="74"/>
      <c r="J171" s="32"/>
      <c r="K171" s="32"/>
      <c r="L171" s="32"/>
      <c r="M171" s="32"/>
      <c r="N171" s="32"/>
      <c r="O171" s="32"/>
      <c r="P171" s="32"/>
      <c r="Q171" s="32"/>
      <c r="R171" s="32"/>
    </row>
    <row r="172" spans="1:18" x14ac:dyDescent="0.3">
      <c r="A172" s="53"/>
      <c r="B172" s="53"/>
      <c r="C172" s="53"/>
      <c r="D172" s="53"/>
      <c r="E172" s="53"/>
      <c r="F172" s="53"/>
      <c r="G172" s="74"/>
      <c r="H172" s="74"/>
      <c r="I172" s="74"/>
      <c r="J172" s="32"/>
      <c r="K172" s="32"/>
      <c r="L172" s="32"/>
      <c r="M172" s="32"/>
      <c r="N172" s="32"/>
      <c r="O172" s="32"/>
      <c r="P172" s="32"/>
      <c r="Q172" s="32"/>
      <c r="R172" s="32"/>
    </row>
    <row r="173" spans="1:18" x14ac:dyDescent="0.3">
      <c r="A173" s="74"/>
      <c r="B173" s="74"/>
      <c r="C173" s="74"/>
      <c r="D173" s="74"/>
      <c r="E173" s="74"/>
      <c r="F173" s="74"/>
      <c r="G173" s="74"/>
      <c r="H173" s="74"/>
      <c r="I173" s="74"/>
      <c r="J173" s="32"/>
      <c r="K173" s="32"/>
      <c r="L173" s="32"/>
      <c r="M173" s="32"/>
      <c r="N173" s="32"/>
      <c r="O173" s="32"/>
      <c r="P173" s="32"/>
      <c r="Q173" s="32"/>
      <c r="R173" s="32"/>
    </row>
    <row r="174" spans="1:18" x14ac:dyDescent="0.3">
      <c r="A174" s="77"/>
      <c r="B174" s="77"/>
      <c r="C174" s="77"/>
      <c r="D174" s="77"/>
      <c r="E174" s="77"/>
      <c r="F174" s="77"/>
      <c r="G174" s="77"/>
      <c r="H174" s="77"/>
      <c r="I174" s="77"/>
      <c r="J174" s="32"/>
      <c r="K174" s="32"/>
      <c r="L174" s="29"/>
      <c r="M174" s="31"/>
      <c r="N174" s="32"/>
      <c r="O174" s="32"/>
      <c r="P174" s="32"/>
      <c r="Q174" s="32"/>
      <c r="R174" s="32"/>
    </row>
    <row r="175" spans="1:18" x14ac:dyDescent="0.3">
      <c r="A175" s="53"/>
      <c r="B175" s="53"/>
      <c r="C175" s="53"/>
      <c r="D175" s="53"/>
      <c r="E175" s="53"/>
      <c r="F175" s="53"/>
      <c r="G175" s="53"/>
      <c r="H175" s="53"/>
      <c r="I175" s="53"/>
      <c r="J175" s="32"/>
      <c r="K175" s="32"/>
      <c r="L175" s="29"/>
      <c r="M175" s="31"/>
      <c r="N175" s="32"/>
      <c r="O175" s="32"/>
      <c r="P175" s="32"/>
      <c r="Q175" s="32"/>
      <c r="R175" s="32"/>
    </row>
    <row r="176" spans="1:18" x14ac:dyDescent="0.3">
      <c r="A176" s="53"/>
      <c r="B176" s="53"/>
      <c r="C176" s="53"/>
      <c r="D176" s="53"/>
      <c r="E176" s="53"/>
      <c r="F176" s="53"/>
      <c r="G176" s="53"/>
      <c r="H176" s="53"/>
      <c r="I176" s="53"/>
      <c r="J176" s="32"/>
      <c r="K176" s="32"/>
      <c r="L176" s="29"/>
      <c r="M176" s="31"/>
      <c r="N176" s="32"/>
      <c r="O176" s="32"/>
      <c r="P176" s="32"/>
      <c r="Q176" s="32"/>
      <c r="R176" s="32"/>
    </row>
    <row r="177" spans="1:18" x14ac:dyDescent="0.3">
      <c r="A177" s="53"/>
      <c r="B177" s="53"/>
      <c r="C177" s="53"/>
      <c r="D177" s="53"/>
      <c r="E177" s="53"/>
      <c r="F177" s="53"/>
      <c r="G177" s="53"/>
      <c r="H177" s="53"/>
      <c r="I177" s="53"/>
      <c r="J177" s="32"/>
      <c r="K177" s="32"/>
      <c r="L177" s="29"/>
      <c r="M177" s="31"/>
      <c r="N177" s="32"/>
      <c r="O177" s="32"/>
      <c r="P177" s="32"/>
      <c r="Q177" s="32"/>
      <c r="R177" s="32"/>
    </row>
    <row r="178" spans="1:18" x14ac:dyDescent="0.3">
      <c r="A178" t="s">
        <v>85</v>
      </c>
      <c r="B178"/>
      <c r="C178"/>
      <c r="D178"/>
      <c r="E178"/>
      <c r="F178"/>
      <c r="G178"/>
      <c r="H178"/>
      <c r="I178"/>
      <c r="J178" s="32"/>
      <c r="K178" s="32"/>
      <c r="L178" s="29"/>
      <c r="M178" s="31"/>
      <c r="N178" s="32"/>
      <c r="O178" s="32"/>
      <c r="P178" s="32"/>
      <c r="Q178" s="32"/>
      <c r="R178" s="32"/>
    </row>
    <row r="179" spans="1:18" ht="19.5" thickBot="1" x14ac:dyDescent="0.35">
      <c r="A179"/>
      <c r="B179"/>
      <c r="C179"/>
      <c r="D179"/>
      <c r="E179"/>
      <c r="F179"/>
      <c r="G179"/>
      <c r="H179"/>
      <c r="I179"/>
      <c r="J179" s="32"/>
      <c r="K179" s="32"/>
      <c r="L179" s="29"/>
      <c r="M179" s="31"/>
      <c r="N179" s="32"/>
      <c r="O179" s="32"/>
      <c r="P179" s="32"/>
      <c r="Q179" s="32"/>
      <c r="R179" s="32"/>
    </row>
    <row r="180" spans="1:18" x14ac:dyDescent="0.3">
      <c r="A180" s="56" t="s">
        <v>70</v>
      </c>
      <c r="B180" s="56"/>
      <c r="C180"/>
      <c r="D180"/>
      <c r="E180"/>
      <c r="F180"/>
      <c r="G180"/>
      <c r="H180"/>
      <c r="I180"/>
      <c r="J180" s="32"/>
      <c r="K180" s="32"/>
      <c r="L180" s="29"/>
      <c r="M180" s="31"/>
      <c r="N180" s="32"/>
      <c r="O180" s="32"/>
      <c r="P180" s="32"/>
      <c r="Q180" s="32"/>
      <c r="R180" s="32"/>
    </row>
    <row r="181" spans="1:18" x14ac:dyDescent="0.3">
      <c r="A181" s="53" t="s">
        <v>71</v>
      </c>
      <c r="B181" s="53">
        <v>0.5816151066634867</v>
      </c>
      <c r="C181"/>
      <c r="D181"/>
      <c r="E181"/>
      <c r="F181"/>
      <c r="G181"/>
      <c r="H181"/>
      <c r="I181"/>
      <c r="J181" s="32"/>
      <c r="K181" s="32"/>
      <c r="L181" s="29"/>
      <c r="M181" s="31"/>
      <c r="N181" s="32"/>
      <c r="O181" s="32"/>
      <c r="P181" s="32"/>
      <c r="Q181" s="32"/>
      <c r="R181" s="32"/>
    </row>
    <row r="182" spans="1:18" x14ac:dyDescent="0.3">
      <c r="A182" s="53" t="s">
        <v>72</v>
      </c>
      <c r="B182" s="53">
        <v>0.33827613229917908</v>
      </c>
      <c r="C182"/>
      <c r="D182"/>
      <c r="E182"/>
      <c r="F182"/>
      <c r="G182"/>
      <c r="H182"/>
      <c r="I182"/>
      <c r="J182" s="32"/>
      <c r="K182" s="32"/>
      <c r="L182" s="29"/>
      <c r="M182" s="31"/>
      <c r="N182" s="32"/>
      <c r="O182" s="32"/>
      <c r="P182" s="32"/>
      <c r="Q182" s="32"/>
      <c r="R182" s="32"/>
    </row>
    <row r="183" spans="1:18" x14ac:dyDescent="0.3">
      <c r="A183" s="53" t="s">
        <v>73</v>
      </c>
      <c r="B183" s="53">
        <v>0.12418899863126644</v>
      </c>
      <c r="C183"/>
      <c r="D183"/>
      <c r="E183"/>
      <c r="F183"/>
      <c r="G183"/>
      <c r="H183"/>
      <c r="I183"/>
      <c r="J183" s="32"/>
      <c r="K183" s="32"/>
      <c r="L183" s="29"/>
      <c r="M183" s="31"/>
      <c r="N183" s="32"/>
      <c r="O183" s="32"/>
      <c r="P183" s="32"/>
      <c r="Q183" s="32"/>
      <c r="R183" s="32"/>
    </row>
    <row r="184" spans="1:18" x14ac:dyDescent="0.3">
      <c r="A184" s="53" t="s">
        <v>4</v>
      </c>
      <c r="B184" s="53">
        <v>4742.611741521484</v>
      </c>
      <c r="C184"/>
      <c r="D184"/>
      <c r="E184"/>
      <c r="F184"/>
      <c r="G184"/>
      <c r="H184"/>
      <c r="I184"/>
      <c r="J184" s="32"/>
      <c r="K184" s="32"/>
      <c r="L184" s="29"/>
      <c r="M184" s="31"/>
      <c r="N184" s="32"/>
      <c r="O184" s="32"/>
      <c r="P184" s="32"/>
      <c r="Q184" s="32"/>
      <c r="R184" s="32"/>
    </row>
    <row r="185" spans="1:18" ht="19.5" thickBot="1" x14ac:dyDescent="0.35">
      <c r="A185" s="54" t="s">
        <v>74</v>
      </c>
      <c r="B185" s="54">
        <v>46</v>
      </c>
      <c r="C185"/>
      <c r="D185"/>
      <c r="E185"/>
      <c r="F185"/>
      <c r="G185"/>
      <c r="H185"/>
      <c r="I185"/>
      <c r="J185" s="32"/>
      <c r="K185" s="32"/>
      <c r="L185" s="29"/>
      <c r="M185" s="31"/>
      <c r="N185" s="32"/>
      <c r="O185" s="32"/>
      <c r="P185" s="32"/>
      <c r="Q185" s="32"/>
      <c r="R185" s="32"/>
    </row>
    <row r="186" spans="1:18" x14ac:dyDescent="0.3">
      <c r="A186"/>
      <c r="B186"/>
      <c r="C186"/>
      <c r="D186"/>
      <c r="E186"/>
      <c r="F186"/>
      <c r="G186"/>
      <c r="H186"/>
      <c r="I186"/>
      <c r="J186" s="32"/>
      <c r="K186" s="32"/>
      <c r="L186" s="29"/>
      <c r="M186" s="31"/>
      <c r="N186" s="32"/>
      <c r="O186" s="32"/>
      <c r="P186" s="32"/>
      <c r="Q186" s="32"/>
      <c r="R186" s="32"/>
    </row>
    <row r="187" spans="1:18" ht="19.5" thickBot="1" x14ac:dyDescent="0.35">
      <c r="A187" t="s">
        <v>86</v>
      </c>
      <c r="B187"/>
      <c r="C187"/>
      <c r="D187"/>
      <c r="E187"/>
      <c r="F187"/>
      <c r="G187"/>
      <c r="H187"/>
      <c r="I187"/>
      <c r="J187" s="32"/>
      <c r="K187" s="32"/>
      <c r="L187" s="29"/>
      <c r="M187" s="32"/>
      <c r="N187" s="32"/>
      <c r="O187" s="32"/>
      <c r="P187" s="32"/>
      <c r="Q187" s="32"/>
      <c r="R187" s="32"/>
    </row>
    <row r="188" spans="1:18" x14ac:dyDescent="0.3">
      <c r="A188" s="55"/>
      <c r="B188" s="55" t="s">
        <v>61</v>
      </c>
      <c r="C188" s="55" t="s">
        <v>62</v>
      </c>
      <c r="D188" s="55" t="s">
        <v>63</v>
      </c>
      <c r="E188" s="55" t="s">
        <v>64</v>
      </c>
      <c r="F188" s="55" t="s">
        <v>90</v>
      </c>
      <c r="G188"/>
      <c r="H188"/>
      <c r="I188"/>
    </row>
    <row r="189" spans="1:18" x14ac:dyDescent="0.3">
      <c r="A189" s="53" t="s">
        <v>87</v>
      </c>
      <c r="B189" s="53">
        <v>11</v>
      </c>
      <c r="C189" s="53">
        <v>390938658.46564853</v>
      </c>
      <c r="D189" s="53">
        <v>35539878.042331688</v>
      </c>
      <c r="E189" s="53">
        <v>1.580086231729861</v>
      </c>
      <c r="F189" s="53">
        <v>0.14947230922706839</v>
      </c>
      <c r="G189"/>
      <c r="H189"/>
      <c r="I189"/>
    </row>
    <row r="190" spans="1:18" x14ac:dyDescent="0.3">
      <c r="A190" s="53" t="s">
        <v>88</v>
      </c>
      <c r="B190" s="53">
        <v>34</v>
      </c>
      <c r="C190" s="53">
        <v>764740448.44779313</v>
      </c>
      <c r="D190" s="53">
        <v>22492366.130817443</v>
      </c>
      <c r="E190" s="53"/>
      <c r="F190" s="53"/>
      <c r="G190"/>
      <c r="H190"/>
      <c r="I190"/>
    </row>
    <row r="191" spans="1:18" ht="19.5" thickBot="1" x14ac:dyDescent="0.35">
      <c r="A191" s="54" t="s">
        <v>89</v>
      </c>
      <c r="B191" s="54">
        <v>45</v>
      </c>
      <c r="C191" s="54">
        <v>1155679106.9134417</v>
      </c>
      <c r="D191" s="54"/>
      <c r="E191" s="54"/>
      <c r="F191" s="54"/>
      <c r="G191"/>
      <c r="H191"/>
      <c r="I191"/>
    </row>
    <row r="192" spans="1:18" ht="19.5" thickBot="1" x14ac:dyDescent="0.35">
      <c r="A192"/>
      <c r="B192"/>
      <c r="C192"/>
      <c r="D192"/>
      <c r="E192"/>
      <c r="F192"/>
      <c r="G192"/>
      <c r="H192"/>
      <c r="I192"/>
    </row>
    <row r="193" spans="1:9" x14ac:dyDescent="0.3">
      <c r="A193" s="55"/>
      <c r="B193" s="55" t="s">
        <v>33</v>
      </c>
      <c r="C193" s="55" t="s">
        <v>4</v>
      </c>
      <c r="D193" s="55" t="s">
        <v>34</v>
      </c>
      <c r="E193" s="55" t="s">
        <v>35</v>
      </c>
      <c r="F193" s="55" t="s">
        <v>36</v>
      </c>
      <c r="G193" s="55" t="s">
        <v>37</v>
      </c>
      <c r="H193" s="55" t="s">
        <v>38</v>
      </c>
      <c r="I193" s="55" t="s">
        <v>39</v>
      </c>
    </row>
    <row r="194" spans="1:9" x14ac:dyDescent="0.3">
      <c r="A194" s="53" t="s">
        <v>40</v>
      </c>
      <c r="B194" s="53">
        <v>37.413640254510014</v>
      </c>
      <c r="C194" s="53">
        <v>701.9300811930832</v>
      </c>
      <c r="D194" s="53">
        <v>5.330109259731023E-2</v>
      </c>
      <c r="E194" s="53">
        <v>0.9578039643442271</v>
      </c>
      <c r="F194" s="53">
        <v>-1389.0799131750741</v>
      </c>
      <c r="G194" s="53">
        <v>1463.9071936840942</v>
      </c>
      <c r="H194" s="53">
        <v>-1389.0799131750741</v>
      </c>
      <c r="I194" s="53">
        <v>1463.9071936840942</v>
      </c>
    </row>
    <row r="195" spans="1:9" x14ac:dyDescent="0.3">
      <c r="A195" s="53" t="s">
        <v>41</v>
      </c>
      <c r="B195" s="53">
        <v>0.27163204617005277</v>
      </c>
      <c r="C195" s="53">
        <v>0.17140605962825364</v>
      </c>
      <c r="D195" s="53">
        <v>1.5847283740094706</v>
      </c>
      <c r="E195" s="53">
        <v>0.12228649162206505</v>
      </c>
      <c r="F195" s="53">
        <v>-7.6706977373251273E-2</v>
      </c>
      <c r="G195" s="53">
        <v>0.6199710697133568</v>
      </c>
      <c r="H195" s="53">
        <v>-7.6706977373251273E-2</v>
      </c>
      <c r="I195" s="53">
        <v>0.6199710697133568</v>
      </c>
    </row>
    <row r="196" spans="1:9" x14ac:dyDescent="0.3">
      <c r="A196" s="53" t="s">
        <v>154</v>
      </c>
      <c r="B196" s="53">
        <v>0.14874170322595062</v>
      </c>
      <c r="C196" s="53">
        <v>0.17413283889287703</v>
      </c>
      <c r="D196" s="53">
        <v>0.85418525403731271</v>
      </c>
      <c r="E196" s="53">
        <v>0.39898096548004203</v>
      </c>
      <c r="F196" s="53">
        <v>-0.20513880250600566</v>
      </c>
      <c r="G196" s="53">
        <v>0.50262220895790688</v>
      </c>
      <c r="H196" s="53">
        <v>-0.20513880250600566</v>
      </c>
      <c r="I196" s="53">
        <v>0.50262220895790688</v>
      </c>
    </row>
    <row r="197" spans="1:9" x14ac:dyDescent="0.3">
      <c r="A197" s="53" t="s">
        <v>155</v>
      </c>
      <c r="B197" s="53">
        <v>-0.16493062932326497</v>
      </c>
      <c r="C197" s="53">
        <v>0.18323526987329222</v>
      </c>
      <c r="D197" s="53">
        <v>-0.90010307206311879</v>
      </c>
      <c r="E197" s="53">
        <v>0.37439679652679236</v>
      </c>
      <c r="F197" s="53">
        <v>-0.53730950043661352</v>
      </c>
      <c r="G197" s="53">
        <v>0.20744824179008364</v>
      </c>
      <c r="H197" s="53">
        <v>-0.53730950043661352</v>
      </c>
      <c r="I197" s="53">
        <v>0.20744824179008364</v>
      </c>
    </row>
    <row r="198" spans="1:9" x14ac:dyDescent="0.3">
      <c r="A198" s="53" t="s">
        <v>156</v>
      </c>
      <c r="B198" s="53">
        <v>-0.17099021758131702</v>
      </c>
      <c r="C198" s="53">
        <v>0.17223361613874347</v>
      </c>
      <c r="D198" s="53">
        <v>-0.99278074405390859</v>
      </c>
      <c r="E198" s="53">
        <v>0.3278300833339306</v>
      </c>
      <c r="F198" s="53">
        <v>-0.52101103829921414</v>
      </c>
      <c r="G198" s="53">
        <v>0.17903060313658006</v>
      </c>
      <c r="H198" s="53">
        <v>-0.52101103829921414</v>
      </c>
      <c r="I198" s="53">
        <v>0.17903060313658006</v>
      </c>
    </row>
    <row r="199" spans="1:9" x14ac:dyDescent="0.3">
      <c r="A199" s="53" t="s">
        <v>157</v>
      </c>
      <c r="B199" s="53">
        <v>0.24276957906077723</v>
      </c>
      <c r="C199" s="53">
        <v>0.15416533670032559</v>
      </c>
      <c r="D199" s="53">
        <v>1.5747351788468835</v>
      </c>
      <c r="E199" s="53">
        <v>0.12457807811366348</v>
      </c>
      <c r="F199" s="53">
        <v>-7.0532079975576867E-2</v>
      </c>
      <c r="G199" s="53">
        <v>0.55607123809713133</v>
      </c>
      <c r="H199" s="53">
        <v>-7.0532079975576867E-2</v>
      </c>
      <c r="I199" s="53">
        <v>0.55607123809713133</v>
      </c>
    </row>
    <row r="200" spans="1:9" x14ac:dyDescent="0.3">
      <c r="A200" s="53" t="s">
        <v>158</v>
      </c>
      <c r="B200" s="53">
        <v>0.18289112450835263</v>
      </c>
      <c r="C200" s="53">
        <v>0.15243389572243321</v>
      </c>
      <c r="D200" s="53">
        <v>1.1998061431256666</v>
      </c>
      <c r="E200" s="53">
        <v>0.23850870740893798</v>
      </c>
      <c r="F200" s="53">
        <v>-0.12689182310747202</v>
      </c>
      <c r="G200" s="53">
        <v>0.49267407212417724</v>
      </c>
      <c r="H200" s="53">
        <v>-0.12689182310747202</v>
      </c>
      <c r="I200" s="53">
        <v>0.49267407212417724</v>
      </c>
    </row>
    <row r="201" spans="1:9" x14ac:dyDescent="0.3">
      <c r="A201" s="53" t="s">
        <v>159</v>
      </c>
      <c r="B201" s="53">
        <v>-0.46175848137166853</v>
      </c>
      <c r="C201" s="53">
        <v>0.15121031200578422</v>
      </c>
      <c r="D201" s="53">
        <v>-3.0537499410358002</v>
      </c>
      <c r="E201" s="53">
        <v>4.3706666054245235E-3</v>
      </c>
      <c r="F201" s="53">
        <v>-0.76905480769764267</v>
      </c>
      <c r="G201" s="53">
        <v>-0.15446215504569438</v>
      </c>
      <c r="H201" s="53">
        <v>-0.76905480769764267</v>
      </c>
      <c r="I201" s="53">
        <v>-0.15446215504569438</v>
      </c>
    </row>
    <row r="202" spans="1:9" x14ac:dyDescent="0.3">
      <c r="A202" s="53" t="s">
        <v>160</v>
      </c>
      <c r="B202" s="53">
        <v>0.17744328801118445</v>
      </c>
      <c r="C202" s="53">
        <v>0.16931791454945835</v>
      </c>
      <c r="D202" s="53">
        <v>1.0479888586116068</v>
      </c>
      <c r="E202" s="53">
        <v>0.30203672720749392</v>
      </c>
      <c r="F202" s="53">
        <v>-0.16665211416107903</v>
      </c>
      <c r="G202" s="53">
        <v>0.52153869018344789</v>
      </c>
      <c r="H202" s="53">
        <v>-0.16665211416107903</v>
      </c>
      <c r="I202" s="53">
        <v>0.52153869018344789</v>
      </c>
    </row>
    <row r="203" spans="1:9" x14ac:dyDescent="0.3">
      <c r="A203" s="53" t="s">
        <v>161</v>
      </c>
      <c r="B203" s="53">
        <v>0.23392839866388451</v>
      </c>
      <c r="C203" s="53">
        <v>0.17767910200138945</v>
      </c>
      <c r="D203" s="53">
        <v>1.3165780107446468</v>
      </c>
      <c r="E203" s="53">
        <v>0.19678641756284232</v>
      </c>
      <c r="F203" s="53">
        <v>-0.12715898079894214</v>
      </c>
      <c r="G203" s="53">
        <v>0.59501577812671114</v>
      </c>
      <c r="H203" s="53">
        <v>-0.12715898079894214</v>
      </c>
      <c r="I203" s="53">
        <v>0.59501577812671114</v>
      </c>
    </row>
    <row r="204" spans="1:9" x14ac:dyDescent="0.3">
      <c r="A204" s="53" t="s">
        <v>162</v>
      </c>
      <c r="B204" s="53">
        <v>-0.1980778786842462</v>
      </c>
      <c r="C204" s="53">
        <v>0.18267154957388015</v>
      </c>
      <c r="D204" s="53">
        <v>-1.0843389632720835</v>
      </c>
      <c r="E204" s="53">
        <v>0.2858439846332203</v>
      </c>
      <c r="F204" s="53">
        <v>-0.56931113231432362</v>
      </c>
      <c r="G204" s="53">
        <v>0.17315537494583128</v>
      </c>
      <c r="H204" s="53">
        <v>-0.56931113231432362</v>
      </c>
      <c r="I204" s="53">
        <v>0.17315537494583128</v>
      </c>
    </row>
    <row r="205" spans="1:9" ht="19.5" thickBot="1" x14ac:dyDescent="0.35">
      <c r="A205" s="54" t="s">
        <v>163</v>
      </c>
      <c r="B205" s="54">
        <v>-6.221849544344079E-2</v>
      </c>
      <c r="C205" s="54">
        <v>0.16859376845490423</v>
      </c>
      <c r="D205" s="54">
        <v>-0.3690438621406289</v>
      </c>
      <c r="E205" s="54">
        <v>0.71438336791544632</v>
      </c>
      <c r="F205" s="54">
        <v>-0.40484225569110277</v>
      </c>
      <c r="G205" s="54">
        <v>0.28040526480422123</v>
      </c>
      <c r="H205" s="54">
        <v>-0.40484225569110277</v>
      </c>
      <c r="I205" s="54">
        <v>0.28040526480422123</v>
      </c>
    </row>
    <row r="206" spans="1:9" x14ac:dyDescent="0.3">
      <c r="A206"/>
      <c r="B206"/>
      <c r="C206"/>
      <c r="D206"/>
      <c r="E206"/>
      <c r="F206"/>
      <c r="G206"/>
      <c r="H206"/>
      <c r="I206"/>
    </row>
    <row r="207" spans="1:9" x14ac:dyDescent="0.3">
      <c r="A207"/>
      <c r="B207"/>
      <c r="C207"/>
      <c r="D207"/>
      <c r="E207"/>
      <c r="F207"/>
      <c r="G207"/>
      <c r="H207"/>
      <c r="I207"/>
    </row>
    <row r="208" spans="1:9" x14ac:dyDescent="0.3">
      <c r="A208"/>
      <c r="B208"/>
      <c r="C208"/>
      <c r="D208"/>
      <c r="E208"/>
      <c r="F208"/>
      <c r="G208"/>
      <c r="H208"/>
      <c r="I208"/>
    </row>
    <row r="209" spans="1:9" x14ac:dyDescent="0.3">
      <c r="A209" t="s">
        <v>28</v>
      </c>
      <c r="B209"/>
      <c r="C209"/>
      <c r="D209"/>
      <c r="E209"/>
      <c r="F209"/>
      <c r="G209"/>
      <c r="H209"/>
      <c r="I209"/>
    </row>
    <row r="210" spans="1:9" ht="19.5" thickBot="1" x14ac:dyDescent="0.35">
      <c r="A210"/>
      <c r="B210"/>
      <c r="C210"/>
      <c r="D210"/>
      <c r="E210"/>
      <c r="F210"/>
      <c r="G210"/>
      <c r="H210"/>
      <c r="I210"/>
    </row>
    <row r="211" spans="1:9" x14ac:dyDescent="0.3">
      <c r="A211" s="55" t="s">
        <v>22</v>
      </c>
      <c r="B211" s="55" t="s">
        <v>91</v>
      </c>
      <c r="C211" s="55" t="s">
        <v>92</v>
      </c>
      <c r="D211"/>
      <c r="E211"/>
      <c r="F211"/>
      <c r="G211"/>
      <c r="H211"/>
      <c r="I211"/>
    </row>
    <row r="212" spans="1:9" x14ac:dyDescent="0.3">
      <c r="A212" s="53">
        <v>1</v>
      </c>
      <c r="B212" s="53">
        <v>-1640.0251556759201</v>
      </c>
      <c r="C212" s="53">
        <v>1368.6052610920547</v>
      </c>
      <c r="D212"/>
      <c r="E212"/>
      <c r="F212"/>
      <c r="G212"/>
      <c r="H212"/>
      <c r="I212"/>
    </row>
    <row r="213" spans="1:9" x14ac:dyDescent="0.3">
      <c r="A213" s="53">
        <v>2</v>
      </c>
      <c r="B213" s="53">
        <v>2233.5569402381157</v>
      </c>
      <c r="C213" s="53">
        <v>-6016.7666523879871</v>
      </c>
      <c r="D213"/>
      <c r="E213"/>
      <c r="F213"/>
      <c r="G213"/>
      <c r="H213"/>
      <c r="I213"/>
    </row>
    <row r="214" spans="1:9" x14ac:dyDescent="0.3">
      <c r="A214" s="53">
        <v>3</v>
      </c>
      <c r="B214" s="53">
        <v>867.23833832734317</v>
      </c>
      <c r="C214" s="53">
        <v>7470.1341644664371</v>
      </c>
      <c r="D214"/>
      <c r="E214"/>
      <c r="F214"/>
      <c r="G214"/>
      <c r="H214"/>
      <c r="I214"/>
    </row>
    <row r="215" spans="1:9" x14ac:dyDescent="0.3">
      <c r="A215" s="53">
        <v>4</v>
      </c>
      <c r="B215" s="53">
        <v>77.010845149887984</v>
      </c>
      <c r="C215" s="53">
        <v>159.77552190156456</v>
      </c>
      <c r="D215"/>
      <c r="E215"/>
      <c r="F215"/>
      <c r="G215"/>
      <c r="H215"/>
      <c r="I215"/>
    </row>
    <row r="216" spans="1:9" x14ac:dyDescent="0.3">
      <c r="A216" s="53">
        <v>5</v>
      </c>
      <c r="B216" s="53">
        <v>665.02921864090911</v>
      </c>
      <c r="C216" s="53">
        <v>-3920.5948116857771</v>
      </c>
      <c r="D216"/>
      <c r="E216"/>
      <c r="F216"/>
      <c r="G216"/>
      <c r="H216"/>
      <c r="I216"/>
    </row>
    <row r="217" spans="1:9" x14ac:dyDescent="0.3">
      <c r="A217" s="53">
        <v>6</v>
      </c>
      <c r="B217" s="53">
        <v>458.94859856839082</v>
      </c>
      <c r="C217" s="53">
        <v>-2564.7793739708418</v>
      </c>
      <c r="D217"/>
      <c r="E217"/>
      <c r="F217"/>
      <c r="G217"/>
      <c r="H217"/>
      <c r="I217"/>
    </row>
    <row r="218" spans="1:9" x14ac:dyDescent="0.3">
      <c r="A218" s="53">
        <v>7</v>
      </c>
      <c r="B218" s="53">
        <v>-2012.6266573953419</v>
      </c>
      <c r="C218" s="53">
        <v>390.23953985800222</v>
      </c>
      <c r="D218"/>
      <c r="E218"/>
      <c r="F218"/>
      <c r="G218"/>
      <c r="H218"/>
      <c r="I218"/>
    </row>
    <row r="219" spans="1:9" x14ac:dyDescent="0.3">
      <c r="A219" s="53">
        <v>8</v>
      </c>
      <c r="B219" s="53">
        <v>-397.58819291952375</v>
      </c>
      <c r="C219" s="53">
        <v>1493.9444469043283</v>
      </c>
      <c r="D219"/>
      <c r="E219"/>
      <c r="F219"/>
      <c r="G219"/>
      <c r="H219"/>
      <c r="I219"/>
    </row>
    <row r="220" spans="1:9" x14ac:dyDescent="0.3">
      <c r="A220" s="53">
        <v>9</v>
      </c>
      <c r="B220" s="53">
        <v>3460.153403053384</v>
      </c>
      <c r="C220" s="53">
        <v>1221.7167092738919</v>
      </c>
      <c r="D220"/>
      <c r="E220"/>
      <c r="F220"/>
      <c r="G220"/>
      <c r="H220"/>
      <c r="I220"/>
    </row>
    <row r="221" spans="1:9" x14ac:dyDescent="0.3">
      <c r="A221" s="53">
        <v>10</v>
      </c>
      <c r="B221" s="53">
        <v>-2792.0499128952565</v>
      </c>
      <c r="C221" s="53">
        <v>-5738.8360095736462</v>
      </c>
      <c r="D221"/>
      <c r="E221"/>
      <c r="F221"/>
      <c r="G221"/>
      <c r="H221"/>
      <c r="I221"/>
    </row>
    <row r="222" spans="1:9" x14ac:dyDescent="0.3">
      <c r="A222" s="53">
        <v>11</v>
      </c>
      <c r="B222" s="53">
        <v>-1917.0813144760439</v>
      </c>
      <c r="C222" s="53">
        <v>5504.1258851109642</v>
      </c>
      <c r="D222"/>
      <c r="E222"/>
      <c r="F222"/>
      <c r="G222"/>
      <c r="H222"/>
      <c r="I222"/>
    </row>
    <row r="223" spans="1:9" x14ac:dyDescent="0.3">
      <c r="A223" s="53">
        <v>12</v>
      </c>
      <c r="B223" s="53">
        <v>2266.12428625135</v>
      </c>
      <c r="C223" s="53">
        <v>-3503.9071784422258</v>
      </c>
      <c r="D223"/>
      <c r="E223"/>
      <c r="F223"/>
      <c r="G223"/>
      <c r="H223"/>
      <c r="I223"/>
    </row>
    <row r="224" spans="1:9" x14ac:dyDescent="0.3">
      <c r="A224" s="53">
        <v>13</v>
      </c>
      <c r="B224" s="53">
        <v>-155.33803336960023</v>
      </c>
      <c r="C224" s="53">
        <v>-3047.864236524405</v>
      </c>
      <c r="D224"/>
      <c r="E224"/>
      <c r="F224"/>
      <c r="G224"/>
      <c r="H224"/>
      <c r="I224"/>
    </row>
    <row r="225" spans="1:9" x14ac:dyDescent="0.3">
      <c r="A225" s="53">
        <v>14</v>
      </c>
      <c r="B225" s="53">
        <v>235.70061843711403</v>
      </c>
      <c r="C225" s="53">
        <v>-1671.9073898727147</v>
      </c>
      <c r="D225"/>
      <c r="E225"/>
      <c r="F225"/>
      <c r="G225"/>
      <c r="H225"/>
      <c r="I225"/>
    </row>
    <row r="226" spans="1:9" x14ac:dyDescent="0.3">
      <c r="A226" s="53">
        <v>15</v>
      </c>
      <c r="B226" s="53">
        <v>-3109.7483096988326</v>
      </c>
      <c r="C226" s="53">
        <v>6888.6283738222037</v>
      </c>
      <c r="D226"/>
      <c r="E226"/>
      <c r="F226"/>
      <c r="G226"/>
      <c r="H226"/>
      <c r="I226"/>
    </row>
    <row r="227" spans="1:9" x14ac:dyDescent="0.3">
      <c r="A227" s="53">
        <v>16</v>
      </c>
      <c r="B227" s="53">
        <v>-826.3880727654398</v>
      </c>
      <c r="C227" s="53">
        <v>1886.4801344679636</v>
      </c>
      <c r="D227"/>
      <c r="E227"/>
      <c r="F227"/>
      <c r="G227"/>
      <c r="H227"/>
      <c r="I227"/>
    </row>
    <row r="228" spans="1:9" x14ac:dyDescent="0.3">
      <c r="A228" s="53">
        <v>17</v>
      </c>
      <c r="B228" s="53">
        <v>7506.4038354413515</v>
      </c>
      <c r="C228" s="53">
        <v>11305.964323693088</v>
      </c>
      <c r="D228"/>
      <c r="E228"/>
      <c r="F228"/>
      <c r="G228"/>
      <c r="H228"/>
      <c r="I228"/>
    </row>
    <row r="229" spans="1:9" x14ac:dyDescent="0.3">
      <c r="A229" s="53">
        <v>18</v>
      </c>
      <c r="B229" s="53">
        <v>1732.3445061837538</v>
      </c>
      <c r="C229" s="53">
        <v>6958.0635486949122</v>
      </c>
      <c r="D229"/>
      <c r="E229"/>
      <c r="F229"/>
      <c r="G229"/>
      <c r="H229"/>
      <c r="I229"/>
    </row>
    <row r="230" spans="1:9" x14ac:dyDescent="0.3">
      <c r="A230" s="53">
        <v>19</v>
      </c>
      <c r="B230" s="53">
        <v>1657.5416018642672</v>
      </c>
      <c r="C230" s="53">
        <v>-3256.6813960615791</v>
      </c>
      <c r="D230"/>
      <c r="E230"/>
      <c r="F230"/>
      <c r="G230"/>
      <c r="H230"/>
      <c r="I230"/>
    </row>
    <row r="231" spans="1:9" x14ac:dyDescent="0.3">
      <c r="A231" s="53">
        <v>20</v>
      </c>
      <c r="B231" s="53">
        <v>1763.4506952083257</v>
      </c>
      <c r="C231" s="53">
        <v>1625.168908591163</v>
      </c>
      <c r="D231"/>
      <c r="E231"/>
      <c r="F231"/>
      <c r="G231"/>
      <c r="H231"/>
      <c r="I231"/>
    </row>
    <row r="232" spans="1:9" x14ac:dyDescent="0.3">
      <c r="A232" s="53">
        <v>21</v>
      </c>
      <c r="B232" s="53">
        <v>-3356.0450736676185</v>
      </c>
      <c r="C232" s="53">
        <v>-2376.01649686984</v>
      </c>
      <c r="D232"/>
      <c r="E232"/>
      <c r="F232"/>
      <c r="G232"/>
      <c r="H232"/>
      <c r="I232"/>
    </row>
    <row r="233" spans="1:9" x14ac:dyDescent="0.3">
      <c r="A233" s="53">
        <v>22</v>
      </c>
      <c r="B233" s="53">
        <v>-203.94268042624364</v>
      </c>
      <c r="C233" s="53">
        <v>4850.1989012638733</v>
      </c>
      <c r="D233"/>
      <c r="E233"/>
      <c r="F233"/>
      <c r="G233"/>
      <c r="H233"/>
      <c r="I233"/>
    </row>
    <row r="234" spans="1:9" x14ac:dyDescent="0.3">
      <c r="A234" s="53">
        <v>23</v>
      </c>
      <c r="B234" s="53">
        <v>6268.3784464674627</v>
      </c>
      <c r="C234" s="53">
        <v>538.66571755330915</v>
      </c>
      <c r="D234"/>
      <c r="E234"/>
      <c r="F234"/>
      <c r="G234"/>
      <c r="H234"/>
      <c r="I234"/>
    </row>
    <row r="235" spans="1:9" x14ac:dyDescent="0.3">
      <c r="A235" s="53">
        <v>24</v>
      </c>
      <c r="B235" s="53">
        <v>-2986.232988028622</v>
      </c>
      <c r="C235" s="53">
        <v>899.0652022691088</v>
      </c>
      <c r="D235"/>
      <c r="E235"/>
      <c r="F235"/>
      <c r="G235"/>
      <c r="H235"/>
      <c r="I235"/>
    </row>
    <row r="236" spans="1:9" x14ac:dyDescent="0.3">
      <c r="A236" s="53">
        <v>25</v>
      </c>
      <c r="B236" s="53">
        <v>141.05565054353627</v>
      </c>
      <c r="C236" s="53">
        <v>-69.539937615671249</v>
      </c>
      <c r="D236"/>
      <c r="E236"/>
      <c r="F236"/>
      <c r="G236"/>
      <c r="H236"/>
      <c r="I236"/>
    </row>
    <row r="237" spans="1:9" x14ac:dyDescent="0.3">
      <c r="A237" s="53">
        <v>26</v>
      </c>
      <c r="B237" s="53">
        <v>3293.5356256003915</v>
      </c>
      <c r="C237" s="53">
        <v>-1576.622474468998</v>
      </c>
      <c r="D237"/>
      <c r="E237"/>
      <c r="F237"/>
      <c r="G237"/>
      <c r="H237"/>
      <c r="I237"/>
    </row>
    <row r="238" spans="1:9" x14ac:dyDescent="0.3">
      <c r="A238" s="53">
        <v>27</v>
      </c>
      <c r="B238" s="53">
        <v>-3833.4724805417131</v>
      </c>
      <c r="C238" s="53">
        <v>2860.5991523008247</v>
      </c>
      <c r="D238"/>
      <c r="E238"/>
      <c r="F238"/>
      <c r="G238"/>
      <c r="H238"/>
      <c r="I238"/>
    </row>
    <row r="239" spans="1:9" x14ac:dyDescent="0.3">
      <c r="A239" s="53">
        <v>28</v>
      </c>
      <c r="B239" s="53">
        <v>2858.0958713979485</v>
      </c>
      <c r="C239" s="53">
        <v>-983.91217599767106</v>
      </c>
      <c r="D239"/>
      <c r="E239"/>
      <c r="F239"/>
      <c r="G239"/>
      <c r="H239"/>
      <c r="I239"/>
    </row>
    <row r="240" spans="1:9" x14ac:dyDescent="0.3">
      <c r="A240" s="53">
        <v>29</v>
      </c>
      <c r="B240" s="53">
        <v>-1749.1773873652483</v>
      </c>
      <c r="C240" s="53">
        <v>-8554.7897153521626</v>
      </c>
      <c r="D240"/>
      <c r="E240"/>
      <c r="F240"/>
      <c r="G240"/>
      <c r="H240"/>
      <c r="I240"/>
    </row>
    <row r="241" spans="1:9" x14ac:dyDescent="0.3">
      <c r="A241" s="53">
        <v>30</v>
      </c>
      <c r="B241" s="53">
        <v>-7211.5560094350603</v>
      </c>
      <c r="C241" s="53">
        <v>-4285.4289156979321</v>
      </c>
      <c r="D241"/>
      <c r="E241"/>
      <c r="F241"/>
      <c r="G241"/>
      <c r="H241"/>
      <c r="I241"/>
    </row>
    <row r="242" spans="1:9" x14ac:dyDescent="0.3">
      <c r="A242" s="53">
        <v>31</v>
      </c>
      <c r="B242" s="53">
        <v>-147.94733297626823</v>
      </c>
      <c r="C242" s="53">
        <v>-184.94342191667732</v>
      </c>
      <c r="D242"/>
      <c r="E242"/>
      <c r="F242"/>
      <c r="G242"/>
      <c r="H242"/>
      <c r="I242"/>
    </row>
    <row r="243" spans="1:9" x14ac:dyDescent="0.3">
      <c r="A243" s="53">
        <v>32</v>
      </c>
      <c r="B243" s="53">
        <v>319.00926310789129</v>
      </c>
      <c r="C243" s="53">
        <v>-2383.1561893201579</v>
      </c>
      <c r="D243"/>
      <c r="E243"/>
      <c r="F243"/>
      <c r="G243"/>
      <c r="H243"/>
      <c r="I243"/>
    </row>
    <row r="244" spans="1:9" x14ac:dyDescent="0.3">
      <c r="A244" s="53">
        <v>33</v>
      </c>
      <c r="B244" s="53">
        <v>456.59289133917434</v>
      </c>
      <c r="C244" s="53">
        <v>201.44841016483963</v>
      </c>
      <c r="D244"/>
      <c r="E244"/>
      <c r="F244"/>
      <c r="G244"/>
      <c r="H244"/>
      <c r="I244"/>
    </row>
    <row r="245" spans="1:9" x14ac:dyDescent="0.3">
      <c r="A245" s="53">
        <v>34</v>
      </c>
      <c r="B245" s="53">
        <v>531.70616166054947</v>
      </c>
      <c r="C245" s="53">
        <v>493.45589738083549</v>
      </c>
      <c r="D245"/>
      <c r="E245"/>
      <c r="F245"/>
      <c r="G245"/>
      <c r="H245"/>
      <c r="I245"/>
    </row>
    <row r="246" spans="1:9" x14ac:dyDescent="0.3">
      <c r="A246" s="53">
        <v>35</v>
      </c>
      <c r="B246" s="53">
        <v>-4385.2220713365778</v>
      </c>
      <c r="C246" s="53">
        <v>1991.613924995806</v>
      </c>
      <c r="D246"/>
      <c r="E246"/>
      <c r="F246"/>
      <c r="G246"/>
      <c r="H246"/>
      <c r="I246"/>
    </row>
    <row r="247" spans="1:9" x14ac:dyDescent="0.3">
      <c r="A247" s="53">
        <v>36</v>
      </c>
      <c r="B247" s="53">
        <v>2119.0135326873233</v>
      </c>
      <c r="C247" s="53">
        <v>-3438.8773211352354</v>
      </c>
      <c r="D247"/>
      <c r="E247"/>
      <c r="F247"/>
      <c r="G247"/>
      <c r="H247"/>
      <c r="I247"/>
    </row>
    <row r="248" spans="1:9" x14ac:dyDescent="0.3">
      <c r="A248" s="53">
        <v>37</v>
      </c>
      <c r="B248" s="53">
        <v>2484.0391122158153</v>
      </c>
      <c r="C248" s="53">
        <v>2365.6524048927713</v>
      </c>
      <c r="D248"/>
      <c r="E248"/>
      <c r="F248"/>
      <c r="G248"/>
      <c r="H248"/>
      <c r="I248"/>
    </row>
    <row r="249" spans="1:9" x14ac:dyDescent="0.3">
      <c r="A249" s="53">
        <v>38</v>
      </c>
      <c r="B249" s="53">
        <v>-3447.2904639186436</v>
      </c>
      <c r="C249" s="53">
        <v>-3965.9451196469008</v>
      </c>
      <c r="D249"/>
      <c r="E249"/>
      <c r="F249"/>
      <c r="G249"/>
      <c r="H249"/>
      <c r="I249"/>
    </row>
    <row r="250" spans="1:9" x14ac:dyDescent="0.3">
      <c r="A250" s="53">
        <v>39</v>
      </c>
      <c r="B250" s="53">
        <v>-129.73381262442533</v>
      </c>
      <c r="C250" s="53">
        <v>-1521.5817133526602</v>
      </c>
      <c r="D250"/>
      <c r="E250"/>
      <c r="F250"/>
      <c r="G250"/>
      <c r="H250"/>
      <c r="I250"/>
    </row>
    <row r="251" spans="1:9" x14ac:dyDescent="0.3">
      <c r="A251" s="53">
        <v>40</v>
      </c>
      <c r="B251" s="53">
        <v>-311.17699531685957</v>
      </c>
      <c r="C251" s="53">
        <v>729.25094997739325</v>
      </c>
      <c r="D251"/>
      <c r="E251"/>
      <c r="F251"/>
      <c r="G251"/>
      <c r="H251"/>
      <c r="I251"/>
    </row>
    <row r="252" spans="1:9" x14ac:dyDescent="0.3">
      <c r="A252" s="53">
        <v>41</v>
      </c>
      <c r="B252" s="53">
        <v>-517.62766900928864</v>
      </c>
      <c r="C252" s="53">
        <v>-729.78381550277163</v>
      </c>
      <c r="D252"/>
      <c r="E252"/>
      <c r="F252"/>
      <c r="G252"/>
      <c r="H252"/>
      <c r="I252"/>
    </row>
    <row r="253" spans="1:9" x14ac:dyDescent="0.3">
      <c r="A253" s="53">
        <v>42</v>
      </c>
      <c r="B253" s="53">
        <v>4107.3565518557107</v>
      </c>
      <c r="C253" s="53">
        <v>-5557.1102816324974</v>
      </c>
      <c r="D253"/>
      <c r="E253"/>
      <c r="F253"/>
      <c r="G253"/>
      <c r="H253"/>
      <c r="I253"/>
    </row>
    <row r="254" spans="1:9" x14ac:dyDescent="0.3">
      <c r="A254" s="53">
        <v>43</v>
      </c>
      <c r="B254" s="53">
        <v>-818.63717826771472</v>
      </c>
      <c r="C254" s="53">
        <v>587.90498001388232</v>
      </c>
      <c r="D254"/>
      <c r="E254"/>
      <c r="F254"/>
      <c r="G254"/>
      <c r="H254"/>
      <c r="I254"/>
    </row>
    <row r="255" spans="1:9" x14ac:dyDescent="0.3">
      <c r="A255" s="53">
        <v>44</v>
      </c>
      <c r="B255" s="53">
        <v>-5140.87816726239</v>
      </c>
      <c r="C255" s="53">
        <v>9398.8462969972425</v>
      </c>
      <c r="D255"/>
      <c r="E255"/>
      <c r="F255"/>
      <c r="G255"/>
      <c r="H255"/>
      <c r="I255"/>
    </row>
    <row r="256" spans="1:9" x14ac:dyDescent="0.3">
      <c r="A256" s="53">
        <v>45</v>
      </c>
      <c r="B256" s="53">
        <v>5796.8361507915915</v>
      </c>
      <c r="C256" s="53">
        <v>-3336.1038117679755</v>
      </c>
      <c r="D256"/>
      <c r="E256"/>
      <c r="F256"/>
      <c r="G256"/>
      <c r="H256"/>
      <c r="I256"/>
    </row>
    <row r="257" spans="1:9" ht="19.5" thickBot="1" x14ac:dyDescent="0.35">
      <c r="A257" s="54">
        <v>46</v>
      </c>
      <c r="B257" s="54">
        <v>2390.6649398375357</v>
      </c>
      <c r="C257" s="54">
        <v>-2504.4002168901352</v>
      </c>
      <c r="D257"/>
      <c r="E257"/>
      <c r="F257"/>
      <c r="G257"/>
      <c r="H257"/>
      <c r="I257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00E1-A8E3-4072-BED9-97633DE97EF8}">
  <dimension ref="A1:H75"/>
  <sheetViews>
    <sheetView tabSelected="1" topLeftCell="A25" zoomScale="50" zoomScaleNormal="50" workbookViewId="0">
      <selection activeCell="K51" sqref="K51"/>
    </sheetView>
  </sheetViews>
  <sheetFormatPr defaultColWidth="8.85546875" defaultRowHeight="18.75" x14ac:dyDescent="0.3"/>
  <cols>
    <col min="1" max="1" width="10.42578125" style="8" customWidth="1"/>
    <col min="2" max="2" width="22.85546875" style="8" bestFit="1" customWidth="1"/>
    <col min="3" max="4" width="14.7109375" style="8" bestFit="1" customWidth="1"/>
    <col min="5" max="5" width="17" style="8" bestFit="1" customWidth="1"/>
    <col min="6" max="7" width="8.85546875" style="8"/>
    <col min="8" max="8" width="15.5703125" style="8" bestFit="1" customWidth="1"/>
    <col min="9" max="16384" width="8.85546875" style="8"/>
  </cols>
  <sheetData>
    <row r="1" spans="1:8" ht="19.5" thickBot="1" x14ac:dyDescent="0.35">
      <c r="A1" s="2" t="s">
        <v>0</v>
      </c>
      <c r="B1" s="2" t="s">
        <v>2</v>
      </c>
      <c r="H1" s="2" t="s">
        <v>32</v>
      </c>
    </row>
    <row r="2" spans="1:8" ht="20.25" thickTop="1" thickBot="1" x14ac:dyDescent="0.35">
      <c r="A2" s="3">
        <v>1</v>
      </c>
      <c r="B2" s="22">
        <v>204899.11</v>
      </c>
      <c r="H2" s="68">
        <v>-2730.6371933980599</v>
      </c>
    </row>
    <row r="3" spans="1:8" ht="19.5" thickBot="1" x14ac:dyDescent="0.35">
      <c r="A3" s="76">
        <v>2</v>
      </c>
      <c r="B3" s="9">
        <v>210250.02</v>
      </c>
      <c r="H3" s="20">
        <v>2454.2621423719393</v>
      </c>
    </row>
    <row r="4" spans="1:8" ht="19.5" thickBot="1" x14ac:dyDescent="0.35">
      <c r="A4" s="76">
        <v>3</v>
      </c>
      <c r="B4" s="9">
        <v>201959.08</v>
      </c>
      <c r="H4" s="20">
        <v>-6002.688521858101</v>
      </c>
    </row>
    <row r="5" spans="1:8" ht="19.5" thickBot="1" x14ac:dyDescent="0.35">
      <c r="A5" s="76">
        <v>4</v>
      </c>
      <c r="B5" s="9">
        <v>201533.56</v>
      </c>
      <c r="H5" s="20">
        <v>-6594.2191860881285</v>
      </c>
    </row>
    <row r="6" spans="1:8" ht="19.5" thickBot="1" x14ac:dyDescent="0.35">
      <c r="A6" s="76">
        <v>5</v>
      </c>
      <c r="B6" s="9">
        <v>202389.36</v>
      </c>
      <c r="H6" s="20">
        <v>-5904.4298503181781</v>
      </c>
    </row>
    <row r="7" spans="1:8" ht="19.5" thickBot="1" x14ac:dyDescent="0.35">
      <c r="A7" s="76">
        <v>6</v>
      </c>
      <c r="B7" s="9">
        <v>201709.3</v>
      </c>
      <c r="H7" s="20">
        <v>-6750.5005145481846</v>
      </c>
    </row>
    <row r="8" spans="1:8" ht="19.5" thickBot="1" x14ac:dyDescent="0.35">
      <c r="A8" s="76">
        <v>7</v>
      </c>
      <c r="B8" s="9">
        <v>197964.59</v>
      </c>
      <c r="H8" s="20">
        <v>-10661.221178778214</v>
      </c>
    </row>
    <row r="9" spans="1:8" ht="19.5" thickBot="1" x14ac:dyDescent="0.35">
      <c r="A9" s="76">
        <v>8</v>
      </c>
      <c r="B9" s="9">
        <v>198201.48</v>
      </c>
      <c r="H9" s="20">
        <v>-10590.341843008238</v>
      </c>
    </row>
    <row r="10" spans="1:8" ht="19.5" thickBot="1" x14ac:dyDescent="0.35">
      <c r="A10" s="76">
        <v>9</v>
      </c>
      <c r="B10" s="9">
        <v>204107.34</v>
      </c>
      <c r="H10" s="20">
        <v>-4850.4925072382612</v>
      </c>
    </row>
    <row r="11" spans="1:8" ht="19.5" thickBot="1" x14ac:dyDescent="0.35">
      <c r="A11" s="76">
        <v>10</v>
      </c>
      <c r="B11" s="9">
        <v>209960.09</v>
      </c>
      <c r="H11" s="20">
        <v>836.24682853170088</v>
      </c>
    </row>
    <row r="12" spans="1:8" ht="19.5" thickBot="1" x14ac:dyDescent="0.35">
      <c r="A12" s="76">
        <v>11</v>
      </c>
      <c r="B12" s="9">
        <v>210042.06</v>
      </c>
      <c r="H12" s="20">
        <v>752.2061643016641</v>
      </c>
    </row>
    <row r="13" spans="1:8" ht="19.5" thickBot="1" x14ac:dyDescent="0.35">
      <c r="A13" s="76">
        <v>12</v>
      </c>
      <c r="B13" s="9">
        <v>207951.75</v>
      </c>
      <c r="H13" s="20">
        <v>-1504.1144999283424</v>
      </c>
    </row>
    <row r="14" spans="1:8" ht="19.5" thickBot="1" x14ac:dyDescent="0.35">
      <c r="A14" s="76">
        <v>13</v>
      </c>
      <c r="B14" s="9">
        <v>208123.44</v>
      </c>
      <c r="H14" s="20">
        <v>-1498.435164158378</v>
      </c>
    </row>
    <row r="15" spans="1:8" ht="19.5" thickBot="1" x14ac:dyDescent="0.35">
      <c r="A15" s="76">
        <v>14</v>
      </c>
      <c r="B15" s="9">
        <v>204782.53</v>
      </c>
      <c r="H15" s="20">
        <v>-5005.3558283884195</v>
      </c>
    </row>
    <row r="16" spans="1:8" ht="19.5" thickBot="1" x14ac:dyDescent="0.35">
      <c r="A16" s="76">
        <v>15</v>
      </c>
      <c r="B16" s="9">
        <v>214062.48</v>
      </c>
      <c r="H16" s="20">
        <v>4108.5835073815542</v>
      </c>
    </row>
    <row r="17" spans="1:8" ht="19.5" thickBot="1" x14ac:dyDescent="0.35">
      <c r="A17" s="76">
        <v>16</v>
      </c>
      <c r="B17" s="9">
        <v>213941.7</v>
      </c>
      <c r="H17" s="20">
        <v>3821.7928431515465</v>
      </c>
    </row>
    <row r="18" spans="1:8" ht="19.5" thickBot="1" x14ac:dyDescent="0.35">
      <c r="A18" s="76">
        <v>17</v>
      </c>
      <c r="B18" s="9">
        <v>210369.48</v>
      </c>
      <c r="H18" s="20">
        <v>83.562178921507439</v>
      </c>
    </row>
    <row r="19" spans="1:8" ht="19.5" thickBot="1" x14ac:dyDescent="0.35">
      <c r="A19" s="76">
        <v>18</v>
      </c>
      <c r="B19" s="9">
        <v>208480.27</v>
      </c>
      <c r="H19" s="20">
        <v>-1971.6584853085515</v>
      </c>
    </row>
    <row r="20" spans="1:8" ht="19.5" thickBot="1" x14ac:dyDescent="0.35">
      <c r="A20" s="76">
        <v>19</v>
      </c>
      <c r="B20" s="9">
        <v>207367.69</v>
      </c>
      <c r="H20" s="20">
        <v>-3250.2491495385475</v>
      </c>
    </row>
    <row r="21" spans="1:8" ht="19.5" thickBot="1" x14ac:dyDescent="0.35">
      <c r="A21" s="76">
        <v>20</v>
      </c>
      <c r="B21" s="9">
        <v>209156.25</v>
      </c>
      <c r="H21" s="20">
        <v>-1627.6998137685878</v>
      </c>
    </row>
    <row r="22" spans="1:8" ht="19.5" thickBot="1" x14ac:dyDescent="0.35">
      <c r="A22" s="76">
        <v>21</v>
      </c>
      <c r="B22" s="9">
        <v>214298.86</v>
      </c>
      <c r="H22" s="20">
        <v>3348.8995220013603</v>
      </c>
    </row>
    <row r="23" spans="1:8" ht="19.5" thickBot="1" x14ac:dyDescent="0.35">
      <c r="A23" s="76">
        <v>22</v>
      </c>
      <c r="B23" s="9">
        <v>205518.78</v>
      </c>
      <c r="H23" s="20">
        <v>-5597.1911422286648</v>
      </c>
    </row>
    <row r="24" spans="1:8" ht="19.5" thickBot="1" x14ac:dyDescent="0.35">
      <c r="A24" s="76">
        <v>23</v>
      </c>
      <c r="B24" s="9">
        <v>210132.83</v>
      </c>
      <c r="H24" s="20">
        <v>-1149.1518064586853</v>
      </c>
    </row>
    <row r="25" spans="1:8" ht="19.5" thickBot="1" x14ac:dyDescent="0.35">
      <c r="A25" s="76">
        <v>24</v>
      </c>
      <c r="B25" s="9">
        <v>209287.52</v>
      </c>
      <c r="H25" s="20">
        <v>-2160.4724706887209</v>
      </c>
    </row>
    <row r="26" spans="1:8" ht="19.5" thickBot="1" x14ac:dyDescent="0.35">
      <c r="A26" s="76">
        <v>25</v>
      </c>
      <c r="B26" s="9">
        <v>206621.06</v>
      </c>
      <c r="H26" s="20">
        <v>-4992.9431349187507</v>
      </c>
    </row>
    <row r="27" spans="1:8" ht="19.5" thickBot="1" x14ac:dyDescent="0.35">
      <c r="A27" s="76">
        <v>26</v>
      </c>
      <c r="B27" s="9">
        <v>206125.66</v>
      </c>
      <c r="H27" s="20">
        <v>-5654.3537991487538</v>
      </c>
    </row>
    <row r="28" spans="1:8" ht="19.5" thickBot="1" x14ac:dyDescent="0.35">
      <c r="A28" s="76">
        <v>27</v>
      </c>
      <c r="B28" s="9">
        <v>210939.7</v>
      </c>
      <c r="H28" s="20">
        <v>-1006.3244633787835</v>
      </c>
    </row>
    <row r="29" spans="1:8" ht="19.5" thickBot="1" x14ac:dyDescent="0.35">
      <c r="A29" s="76">
        <v>28</v>
      </c>
      <c r="B29" s="9">
        <v>212371.89</v>
      </c>
      <c r="H29" s="20">
        <v>259.85487239118083</v>
      </c>
    </row>
    <row r="30" spans="1:8" ht="19.5" thickBot="1" x14ac:dyDescent="0.35">
      <c r="A30" s="76">
        <v>29</v>
      </c>
      <c r="B30" s="9">
        <v>231375.73</v>
      </c>
      <c r="H30" s="20">
        <v>19097.684208161168</v>
      </c>
    </row>
    <row r="31" spans="1:8" ht="19.5" thickBot="1" x14ac:dyDescent="0.35">
      <c r="A31" s="76">
        <v>30</v>
      </c>
      <c r="B31" s="9">
        <v>237570.31</v>
      </c>
      <c r="H31" s="20">
        <v>25126.253543931118</v>
      </c>
    </row>
    <row r="32" spans="1:8" ht="19.5" thickBot="1" x14ac:dyDescent="0.35">
      <c r="A32" s="76">
        <v>31</v>
      </c>
      <c r="B32" s="9">
        <v>232615.34</v>
      </c>
      <c r="H32" s="20">
        <v>20005.272879701079</v>
      </c>
    </row>
    <row r="33" spans="1:8" ht="19.5" thickBot="1" x14ac:dyDescent="0.35">
      <c r="A33" s="76">
        <v>32</v>
      </c>
      <c r="B33" s="9">
        <v>233378.66</v>
      </c>
      <c r="H33" s="20">
        <v>20602.582215471048</v>
      </c>
    </row>
    <row r="34" spans="1:8" ht="19.5" thickBot="1" x14ac:dyDescent="0.35">
      <c r="A34" s="76">
        <v>33</v>
      </c>
      <c r="B34" s="9">
        <v>224936.09</v>
      </c>
      <c r="H34" s="20">
        <v>11994.001551241032</v>
      </c>
    </row>
    <row r="35" spans="1:8" ht="19.5" thickBot="1" x14ac:dyDescent="0.35">
      <c r="A35" s="76">
        <v>35</v>
      </c>
      <c r="B35" s="9">
        <v>228099.89</v>
      </c>
      <c r="H35" s="20">
        <v>14991.790887011011</v>
      </c>
    </row>
    <row r="36" spans="1:8" ht="19.5" thickBot="1" x14ac:dyDescent="0.35">
      <c r="A36" s="76">
        <v>36</v>
      </c>
      <c r="B36" s="9">
        <v>232996.83</v>
      </c>
      <c r="H36" s="20">
        <v>19722.720222780947</v>
      </c>
    </row>
    <row r="37" spans="1:8" ht="19.5" thickBot="1" x14ac:dyDescent="0.35">
      <c r="A37" s="76">
        <v>37</v>
      </c>
      <c r="B37" s="9">
        <v>228324.67</v>
      </c>
      <c r="H37" s="20">
        <v>14884.549558550963</v>
      </c>
    </row>
    <row r="38" spans="1:8" ht="19.5" thickBot="1" x14ac:dyDescent="0.35">
      <c r="A38" s="76">
        <v>38</v>
      </c>
      <c r="B38" s="9">
        <v>226501.38</v>
      </c>
      <c r="H38" s="20">
        <v>12895.248894320917</v>
      </c>
    </row>
    <row r="39" spans="1:8" ht="19.5" thickBot="1" x14ac:dyDescent="0.35">
      <c r="A39" s="76">
        <v>39</v>
      </c>
      <c r="B39" s="9">
        <v>226607.27</v>
      </c>
      <c r="H39" s="20">
        <v>12835.128230090864</v>
      </c>
    </row>
    <row r="40" spans="1:8" ht="19.5" thickBot="1" x14ac:dyDescent="0.35">
      <c r="A40" s="76">
        <v>40</v>
      </c>
      <c r="B40" s="9">
        <v>224031.95</v>
      </c>
      <c r="H40" s="20">
        <v>10093.797565860848</v>
      </c>
    </row>
    <row r="41" spans="1:8" ht="19.5" thickBot="1" x14ac:dyDescent="0.35">
      <c r="A41" s="76">
        <v>41</v>
      </c>
      <c r="B41" s="9">
        <v>224694.75</v>
      </c>
      <c r="H41" s="20">
        <v>10590.586901630828</v>
      </c>
    </row>
    <row r="42" spans="1:8" ht="19.5" thickBot="1" x14ac:dyDescent="0.35">
      <c r="A42" s="76">
        <v>42</v>
      </c>
      <c r="B42" s="9">
        <v>213108.53</v>
      </c>
      <c r="H42" s="20">
        <v>-1161.6437625992112</v>
      </c>
    </row>
    <row r="43" spans="1:8" ht="19.5" thickBot="1" x14ac:dyDescent="0.35">
      <c r="A43" s="76">
        <v>43</v>
      </c>
      <c r="B43" s="9">
        <v>202005.8</v>
      </c>
      <c r="H43" s="20">
        <v>-12430.38442682926</v>
      </c>
    </row>
    <row r="44" spans="1:8" ht="19.5" thickBot="1" x14ac:dyDescent="0.35">
      <c r="A44" s="76">
        <v>44</v>
      </c>
      <c r="B44" s="9">
        <v>203674.7</v>
      </c>
      <c r="H44" s="20">
        <v>-10927.495091059245</v>
      </c>
    </row>
    <row r="45" spans="1:8" ht="19.5" thickBot="1" x14ac:dyDescent="0.35">
      <c r="A45" s="76">
        <v>45</v>
      </c>
      <c r="B45" s="9">
        <v>203397.95</v>
      </c>
      <c r="H45" s="20">
        <v>-11370.255755289283</v>
      </c>
    </row>
    <row r="46" spans="1:8" ht="19.5" thickBot="1" x14ac:dyDescent="0.35">
      <c r="A46" s="76">
        <v>46</v>
      </c>
      <c r="B46" s="9">
        <v>205906.55</v>
      </c>
      <c r="H46" s="20">
        <v>-9027.6664195193443</v>
      </c>
    </row>
    <row r="47" spans="1:8" ht="19.5" thickBot="1" x14ac:dyDescent="0.35">
      <c r="A47" s="76">
        <v>47</v>
      </c>
      <c r="B47" s="9">
        <v>208448.09</v>
      </c>
      <c r="H47" s="20">
        <v>-6652.137083749345</v>
      </c>
    </row>
    <row r="48" spans="1:8" ht="19.5" thickBot="1" x14ac:dyDescent="0.35">
      <c r="A48" s="76">
        <v>48</v>
      </c>
      <c r="B48" s="9">
        <v>207231.98</v>
      </c>
      <c r="H48" s="20">
        <v>-8034.257747979369</v>
      </c>
    </row>
    <row r="49" spans="1:8" ht="19.5" thickBot="1" x14ac:dyDescent="0.35">
      <c r="A49" s="76">
        <v>49</v>
      </c>
      <c r="B49" s="9">
        <v>207286.78</v>
      </c>
      <c r="H49" s="20">
        <v>-8145.4684122094186</v>
      </c>
    </row>
    <row r="50" spans="1:8" ht="19.5" thickBot="1" x14ac:dyDescent="0.35">
      <c r="A50" s="76">
        <v>50</v>
      </c>
      <c r="B50" s="9">
        <v>213527</v>
      </c>
      <c r="H50" s="20">
        <v>-2071.2590764394554</v>
      </c>
    </row>
    <row r="51" spans="1:8" ht="19.5" thickBot="1" x14ac:dyDescent="0.35">
      <c r="A51" s="76">
        <v>51</v>
      </c>
      <c r="B51" s="9">
        <v>206637.78</v>
      </c>
      <c r="H51" s="20">
        <v>-9126.4897406694654</v>
      </c>
    </row>
    <row r="52" spans="1:8" ht="19.5" thickBot="1" x14ac:dyDescent="0.35">
      <c r="A52" s="76">
        <v>52</v>
      </c>
      <c r="B52" s="9">
        <v>206516.94</v>
      </c>
      <c r="H52" s="20">
        <v>-9413.3404048994998</v>
      </c>
    </row>
    <row r="53" spans="1:8" ht="19.5" thickBot="1" x14ac:dyDescent="0.35">
      <c r="A53" s="76">
        <v>53</v>
      </c>
      <c r="B53" s="9">
        <v>208506.41</v>
      </c>
      <c r="D53" s="76" t="s">
        <v>24</v>
      </c>
      <c r="E53" s="37">
        <v>207463.736529168</v>
      </c>
      <c r="H53" s="20">
        <v>-7589.8810691295366</v>
      </c>
    </row>
    <row r="54" spans="1:8" ht="19.5" thickBot="1" x14ac:dyDescent="0.35">
      <c r="A54" s="76">
        <v>54</v>
      </c>
      <c r="B54" s="9">
        <v>208570.27</v>
      </c>
      <c r="D54" s="76" t="s">
        <v>25</v>
      </c>
      <c r="E54" s="76">
        <v>166.01066423002939</v>
      </c>
      <c r="H54" s="20">
        <v>-7692.0317333595594</v>
      </c>
    </row>
    <row r="55" spans="1:8" ht="19.5" thickBot="1" x14ac:dyDescent="0.35">
      <c r="A55" s="76">
        <v>55</v>
      </c>
      <c r="B55" s="9">
        <v>208446.36</v>
      </c>
      <c r="H55" s="20">
        <v>-7981.9523975896009</v>
      </c>
    </row>
    <row r="56" spans="1:8" ht="19.5" thickBot="1" x14ac:dyDescent="0.35">
      <c r="A56" s="76">
        <v>56</v>
      </c>
      <c r="B56" s="9">
        <v>209582.83</v>
      </c>
      <c r="H56" s="20">
        <v>-7011.4930618196377</v>
      </c>
    </row>
    <row r="57" spans="1:8" ht="19.5" thickBot="1" x14ac:dyDescent="0.35">
      <c r="A57" s="76">
        <v>57</v>
      </c>
      <c r="B57" s="9">
        <v>215069.56</v>
      </c>
      <c r="H57" s="20">
        <v>-1690.7737260496651</v>
      </c>
    </row>
    <row r="58" spans="1:8" ht="19.5" thickBot="1" x14ac:dyDescent="0.35">
      <c r="A58" s="76">
        <v>58</v>
      </c>
      <c r="B58" s="9">
        <v>218000.03</v>
      </c>
      <c r="H58" s="20">
        <v>1073.6856097203272</v>
      </c>
    </row>
    <row r="59" spans="1:8" ht="19.5" thickBot="1" x14ac:dyDescent="0.35">
      <c r="A59" s="76">
        <v>59</v>
      </c>
      <c r="B59" s="9">
        <v>217961.67</v>
      </c>
      <c r="H59" s="20">
        <v>869.31494549030322</v>
      </c>
    </row>
    <row r="60" spans="1:8" ht="19.5" thickBot="1" x14ac:dyDescent="0.35">
      <c r="A60" s="38">
        <v>60</v>
      </c>
      <c r="B60" s="40">
        <v>220955.63</v>
      </c>
      <c r="D60" s="8" t="s">
        <v>166</v>
      </c>
      <c r="H60" s="20">
        <v>3697.2642812602571</v>
      </c>
    </row>
    <row r="61" spans="1:8" ht="19.5" thickBot="1" x14ac:dyDescent="0.35">
      <c r="A61" s="83">
        <v>61</v>
      </c>
      <c r="B61" s="84">
        <v>225899.06</v>
      </c>
      <c r="C61" s="8">
        <f>$E$53+$E$54*A61+(ЛР3!$M$13)*H60</f>
        <v>220762.04546203339</v>
      </c>
      <c r="D61" s="8">
        <f>((B61-C61)/B61)*100</f>
        <v>2.2740309490294499</v>
      </c>
      <c r="E61" s="8" t="b">
        <f>ABS(D61)&lt;5</f>
        <v>1</v>
      </c>
    </row>
    <row r="62" spans="1:8" ht="19.5" thickBot="1" x14ac:dyDescent="0.35">
      <c r="A62" s="83">
        <v>62</v>
      </c>
      <c r="B62" s="84">
        <v>227327.88</v>
      </c>
      <c r="C62" s="8">
        <f>$E$53+$E$54*A62+(ЛР3!$M$13)*H61</f>
        <v>217756.39771142983</v>
      </c>
      <c r="D62" s="8">
        <f t="shared" ref="D62:D75" si="0">((B62-C62)/B62)*100</f>
        <v>4.2104304533918908</v>
      </c>
      <c r="E62" s="8" t="b">
        <f t="shared" ref="E62:E75" si="1">ABS(D62)&lt;5</f>
        <v>1</v>
      </c>
    </row>
    <row r="63" spans="1:8" ht="19.5" thickBot="1" x14ac:dyDescent="0.35">
      <c r="A63" s="83">
        <v>63</v>
      </c>
      <c r="B63" s="84">
        <v>237658.53</v>
      </c>
      <c r="C63" s="8">
        <f>$E$53+$E$54*A63+(ЛР3!$M$13)*H62</f>
        <v>217922.40837565984</v>
      </c>
      <c r="D63" s="8">
        <f t="shared" si="0"/>
        <v>8.3044028019276883</v>
      </c>
      <c r="E63" s="8" t="b">
        <f t="shared" si="1"/>
        <v>0</v>
      </c>
    </row>
    <row r="64" spans="1:8" ht="19.5" thickBot="1" x14ac:dyDescent="0.35">
      <c r="A64" s="83">
        <v>64</v>
      </c>
      <c r="B64" s="84">
        <v>238000</v>
      </c>
      <c r="C64" s="8">
        <f>$E$53+$E$54*A64+(ЛР3!$M$13)*H63</f>
        <v>218088.41903988988</v>
      </c>
      <c r="D64" s="8">
        <f t="shared" si="0"/>
        <v>8.3662104874412275</v>
      </c>
      <c r="E64" s="8" t="b">
        <f t="shared" si="1"/>
        <v>0</v>
      </c>
    </row>
    <row r="65" spans="1:5" ht="19.5" thickBot="1" x14ac:dyDescent="0.35">
      <c r="A65" s="83">
        <v>65</v>
      </c>
      <c r="B65" s="84">
        <v>250306.05</v>
      </c>
      <c r="C65" s="8">
        <f>$E$53+$E$54*A65+(ЛР3!$M$13)*H64</f>
        <v>218254.42970411992</v>
      </c>
      <c r="D65" s="8">
        <f t="shared" si="0"/>
        <v>12.804972271297506</v>
      </c>
      <c r="E65" s="8" t="b">
        <f t="shared" si="1"/>
        <v>0</v>
      </c>
    </row>
    <row r="66" spans="1:5" ht="19.5" thickBot="1" x14ac:dyDescent="0.35">
      <c r="A66" s="83">
        <v>66</v>
      </c>
      <c r="B66" s="84">
        <v>253580.09</v>
      </c>
      <c r="C66" s="8">
        <f>$E$53+$E$54*A66+(ЛР3!$M$13)*H65</f>
        <v>218420.44036834995</v>
      </c>
      <c r="D66" s="8">
        <f t="shared" si="0"/>
        <v>13.865303711994914</v>
      </c>
      <c r="E66" s="8" t="b">
        <f t="shared" si="1"/>
        <v>0</v>
      </c>
    </row>
    <row r="67" spans="1:5" ht="19.5" thickBot="1" x14ac:dyDescent="0.35">
      <c r="A67" s="83">
        <v>67</v>
      </c>
      <c r="B67" s="84">
        <v>254295.34</v>
      </c>
      <c r="C67" s="8">
        <f>$E$53+$E$54*A67+(ЛР3!$M$13)*H66</f>
        <v>218586.45103257996</v>
      </c>
      <c r="D67" s="8">
        <f t="shared" si="0"/>
        <v>14.04228994814456</v>
      </c>
      <c r="E67" s="8" t="b">
        <f t="shared" si="1"/>
        <v>0</v>
      </c>
    </row>
    <row r="68" spans="1:5" ht="19.5" thickBot="1" x14ac:dyDescent="0.35">
      <c r="A68" s="83">
        <v>68</v>
      </c>
      <c r="B68" s="84">
        <v>257394.38</v>
      </c>
      <c r="C68" s="8">
        <f>$E$53+$E$54*A68+(ЛР3!$M$13)*H67</f>
        <v>218752.46169681</v>
      </c>
      <c r="D68" s="8">
        <f t="shared" si="0"/>
        <v>15.012728056917949</v>
      </c>
      <c r="E68" s="8" t="b">
        <f t="shared" si="1"/>
        <v>0</v>
      </c>
    </row>
    <row r="69" spans="1:5" ht="19.5" thickBot="1" x14ac:dyDescent="0.35">
      <c r="A69" s="83">
        <v>69</v>
      </c>
      <c r="B69" s="84">
        <v>258816.8</v>
      </c>
      <c r="C69" s="8">
        <f>$E$53+$E$54*A69+(ЛР3!$M$13)*H68</f>
        <v>218918.47236104004</v>
      </c>
      <c r="D69" s="8">
        <f t="shared" si="0"/>
        <v>15.41566375867407</v>
      </c>
      <c r="E69" s="8" t="b">
        <f t="shared" si="1"/>
        <v>0</v>
      </c>
    </row>
    <row r="70" spans="1:5" ht="19.5" thickBot="1" x14ac:dyDescent="0.35">
      <c r="A70" s="83">
        <v>70</v>
      </c>
      <c r="B70" s="84">
        <v>268580.5</v>
      </c>
      <c r="C70" s="8">
        <f>$E$53+$E$54*A70+(ЛР3!$M$13)*H69</f>
        <v>219084.48302527005</v>
      </c>
      <c r="D70" s="8">
        <f t="shared" si="0"/>
        <v>18.428745562216896</v>
      </c>
      <c r="E70" s="8" t="b">
        <f t="shared" si="1"/>
        <v>0</v>
      </c>
    </row>
    <row r="71" spans="1:5" ht="19.5" thickBot="1" x14ac:dyDescent="0.35">
      <c r="A71" s="83">
        <v>71</v>
      </c>
      <c r="B71" s="84">
        <v>271329.40999999997</v>
      </c>
      <c r="C71" s="8">
        <f>$E$53+$E$54*A71+(ЛР3!$M$13)*H70</f>
        <v>219250.49368950009</v>
      </c>
      <c r="D71" s="8">
        <f t="shared" si="0"/>
        <v>19.193981334533508</v>
      </c>
      <c r="E71" s="8" t="b">
        <f t="shared" si="1"/>
        <v>0</v>
      </c>
    </row>
    <row r="72" spans="1:5" ht="19.5" thickBot="1" x14ac:dyDescent="0.35">
      <c r="A72" s="83">
        <v>72</v>
      </c>
      <c r="B72" s="84">
        <v>272290.46999999997</v>
      </c>
      <c r="C72" s="8">
        <f>$E$53+$E$54*A72+(ЛР3!$M$13)*H71</f>
        <v>219416.50435373012</v>
      </c>
      <c r="D72" s="8">
        <f t="shared" si="0"/>
        <v>19.418221154148306</v>
      </c>
      <c r="E72" s="8" t="b">
        <f t="shared" si="1"/>
        <v>0</v>
      </c>
    </row>
    <row r="73" spans="1:5" ht="19.5" thickBot="1" x14ac:dyDescent="0.35">
      <c r="A73" s="83">
        <v>73</v>
      </c>
      <c r="B73" s="84">
        <v>274723.46999999997</v>
      </c>
      <c r="C73" s="8">
        <f>$E$53+$E$54*A73+(ЛР3!$M$13)*H72</f>
        <v>219582.51501796016</v>
      </c>
      <c r="D73" s="8">
        <f t="shared" si="0"/>
        <v>20.071439466762637</v>
      </c>
      <c r="E73" s="8" t="b">
        <f t="shared" si="1"/>
        <v>0</v>
      </c>
    </row>
    <row r="74" spans="1:5" ht="19.5" thickBot="1" x14ac:dyDescent="0.35">
      <c r="A74" s="83">
        <v>74</v>
      </c>
      <c r="B74" s="84">
        <v>275320.13</v>
      </c>
      <c r="C74" s="8">
        <f>$E$53+$E$54*A74+(ЛР3!$M$13)*H73</f>
        <v>219748.52568219017</v>
      </c>
      <c r="D74" s="8">
        <f t="shared" si="0"/>
        <v>20.184359319389337</v>
      </c>
      <c r="E74" s="8" t="b">
        <f t="shared" si="1"/>
        <v>0</v>
      </c>
    </row>
    <row r="75" spans="1:5" ht="19.5" thickBot="1" x14ac:dyDescent="0.35">
      <c r="A75" s="83">
        <v>75</v>
      </c>
      <c r="B75" s="84">
        <v>278000.38</v>
      </c>
      <c r="C75" s="8">
        <f>$E$53+$E$54*A75+(ЛР3!$M$13)*H74</f>
        <v>219914.53634642021</v>
      </c>
      <c r="D75" s="8">
        <f t="shared" si="0"/>
        <v>20.894159804234729</v>
      </c>
      <c r="E75" s="8" t="b">
        <f t="shared" si="1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Данные</vt:lpstr>
      <vt:lpstr>ЛР2</vt:lpstr>
      <vt:lpstr>ЛР3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Лев Цветков</dc:creator>
  <cp:lastModifiedBy>Семенов</cp:lastModifiedBy>
  <dcterms:created xsi:type="dcterms:W3CDTF">2015-06-05T18:19:34Z</dcterms:created>
  <dcterms:modified xsi:type="dcterms:W3CDTF">2024-04-03T23:06:06Z</dcterms:modified>
</cp:coreProperties>
</file>