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Y:\ПЭО\СМЕТНЫЙ ОТДЕЛ\ВЫПОЛНЕНИЕ СМР\5 - 2021 год\49 Март 2021 г\5-5 СМ2002-МИП1\779\"/>
    </mc:Choice>
  </mc:AlternateContent>
  <bookViews>
    <workbookView xWindow="28680" yWindow="-120" windowWidth="29040" windowHeight="15840" tabRatio="760" activeTab="1"/>
  </bookViews>
  <sheets>
    <sheet name="Реестр" sheetId="1" r:id="rId1"/>
    <sheet name="КС-3" sheetId="99" r:id="rId2"/>
    <sheet name="23.1" sheetId="98" r:id="rId3"/>
  </sheets>
  <externalReferences>
    <externalReference r:id="rId4"/>
    <externalReference r:id="rId5"/>
  </externalReferences>
  <definedNames>
    <definedName name="_xlnm._FilterDatabase" localSheetId="0" hidden="1">Реестр!$A$12:$X$25</definedName>
    <definedName name="al" localSheetId="0" hidden="1">{#N/A,#N/A,TRUE,"Сводка балансов"}</definedName>
    <definedName name="al" hidden="1">{#N/A,#N/A,TRUE,"Сводка балансов"}</definedName>
    <definedName name="lh" localSheetId="0" hidden="1">{#N/A,#N/A,TRUE,"Сводка балансов"}</definedName>
    <definedName name="lh" hidden="1">{#N/A,#N/A,TRUE,"Сводка балансов"}</definedName>
    <definedName name="Pasp" localSheetId="0" hidden="1">{#N/A,#N/A,TRUE,"Сводка балансов"}</definedName>
    <definedName name="Pasp" hidden="1">{#N/A,#N/A,TRUE,"Сводка балансов"}</definedName>
    <definedName name="qwert" localSheetId="0" hidden="1">{#N/A,#N/A,TRUE,"Сводка балансов"}</definedName>
    <definedName name="qwert" hidden="1">{#N/A,#N/A,TRUE,"Сводка балансов"}</definedName>
    <definedName name="Volgina" localSheetId="0" hidden="1">{#N/A,#N/A,TRUE,"Сводка балансов"}</definedName>
    <definedName name="Volgina" hidden="1">{#N/A,#N/A,TRUE,"Сводка балансов"}</definedName>
    <definedName name="wrn.Сводка." localSheetId="0" hidden="1">{#N/A,#N/A,TRUE,"Сводка балансов"}</definedName>
    <definedName name="wrn.Сводка." hidden="1">{#N/A,#N/A,TRUE,"Сводка балансов"}</definedName>
    <definedName name="yty" localSheetId="0" hidden="1">{#N/A,#N/A,TRUE,"Сводка балансов"}</definedName>
    <definedName name="yty" hidden="1">{#N/A,#N/A,TRUE,"Сводка балансов"}</definedName>
    <definedName name="Z_069E6AE0_487C_4BFF_B5DA_4352A89670E8_.wvu.FilterData" localSheetId="0" hidden="1">Реестр!#REF!</definedName>
    <definedName name="Z_0E27566C_5E8B_411A_84C7_F161A069C119_.wvu.Cols" localSheetId="0" hidden="1">Реестр!$JF:$JH,Реестр!$TB:$TD,Реестр!$ACX:$ACZ,Реестр!$AMT:$AMV,Реестр!$AWP:$AWR,Реестр!$BGL:$BGN,Реестр!$BQH:$BQJ,Реестр!$CAD:$CAF,Реестр!$CJZ:$CKB,Реестр!$CTV:$CTX,Реестр!$DDR:$DDT,Реестр!$DNN:$DNP,Реестр!$DXJ:$DXL,Реестр!$EHF:$EHH,Реестр!$ERB:$ERD,Реестр!$FAX:$FAZ,Реестр!$FKT:$FKV,Реестр!$FUP:$FUR,Реестр!$GEL:$GEN,Реестр!$GOH:$GOJ,Реестр!$GYD:$GYF,Реестр!$HHZ:$HIB,Реестр!$HRV:$HRX,Реестр!$IBR:$IBT,Реестр!$ILN:$ILP,Реестр!$IVJ:$IVL,Реестр!$JFF:$JFH,Реестр!$JPB:$JPD,Реестр!$JYX:$JYZ,Реестр!$KIT:$KIV,Реестр!$KSP:$KSR,Реестр!$LCL:$LCN,Реестр!$LMH:$LMJ,Реестр!$LWD:$LWF,Реестр!$MFZ:$MGB,Реестр!$MPV:$MPX,Реестр!$MZR:$MZT,Реестр!$NJN:$NJP,Реестр!$NTJ:$NTL,Реестр!$ODF:$ODH,Реестр!$ONB:$OND,Реестр!$OWX:$OWZ,Реестр!$PGT:$PGV,Реестр!$PQP:$PQR,Реестр!$QAL:$QAN,Реестр!$QKH:$QKJ,Реестр!$QUD:$QUF,Реестр!$RDZ:$REB,Реестр!$RNV:$RNX,Реестр!$RXR:$RXT,Реестр!$SHN:$SHP,Реестр!$SRJ:$SRL,Реестр!$TBF:$TBH,Реестр!$TLB:$TLD,Реестр!$TUX:$TUZ,Реестр!$UET:$UEV,Реестр!$UOP:$UOR,Реестр!$UYL:$UYN,Реестр!$VIH:$VIJ,Реестр!$VSD:$VSF,Реестр!$WBZ:$WCB,Реестр!$WLV:$WLX,Реестр!$WVR:$WVT</definedName>
    <definedName name="Z_0E27566C_5E8B_411A_84C7_F161A069C119_.wvu.FilterData" localSheetId="0" hidden="1">Реестр!#REF!</definedName>
    <definedName name="Z_0E27566C_5E8B_411A_84C7_F161A069C119_.wvu.PrintArea" localSheetId="0" hidden="1">Реестр!$A$8:$U$25</definedName>
    <definedName name="Z_0E27566C_5E8B_411A_84C7_F161A069C119_.wvu.PrintTitles" localSheetId="0" hidden="1">Реестр!$10:$10</definedName>
    <definedName name="Z_0E27566C_5E8B_411A_84C7_F161A069C119_.wvu.Rows" localSheetId="0" hidden="1">Реестр!#REF!,Реестр!#REF!</definedName>
    <definedName name="Z_114FFFD1_CB48_4AB5_846E_68E811AA0B61_.wvu.Cols" localSheetId="0" hidden="1">Реестр!#REF!,Реестр!#REF!,Реестр!$T:$T,Реестр!$JF:$JH,Реестр!$TB:$TD,Реестр!$ACX:$ACZ,Реестр!$AMT:$AMV,Реестр!$AWP:$AWR,Реестр!$BGL:$BGN,Реестр!$BQH:$BQJ,Реестр!$CAD:$CAF,Реестр!$CJZ:$CKB,Реестр!$CTV:$CTX,Реестр!$DDR:$DDT,Реестр!$DNN:$DNP,Реестр!$DXJ:$DXL,Реестр!$EHF:$EHH,Реестр!$ERB:$ERD,Реестр!$FAX:$FAZ,Реестр!$FKT:$FKV,Реестр!$FUP:$FUR,Реестр!$GEL:$GEN,Реестр!$GOH:$GOJ,Реестр!$GYD:$GYF,Реестр!$HHZ:$HIB,Реестр!$HRV:$HRX,Реестр!$IBR:$IBT,Реестр!$ILN:$ILP,Реестр!$IVJ:$IVL,Реестр!$JFF:$JFH,Реестр!$JPB:$JPD,Реестр!$JYX:$JYZ,Реестр!$KIT:$KIV,Реестр!$KSP:$KSR,Реестр!$LCL:$LCN,Реестр!$LMH:$LMJ,Реестр!$LWD:$LWF,Реестр!$MFZ:$MGB,Реестр!$MPV:$MPX,Реестр!$MZR:$MZT,Реестр!$NJN:$NJP,Реестр!$NTJ:$NTL,Реестр!$ODF:$ODH,Реестр!$ONB:$OND,Реестр!$OWX:$OWZ,Реестр!$PGT:$PGV,Реестр!$PQP:$PQR,Реестр!$QAL:$QAN,Реестр!$QKH:$QKJ,Реестр!$QUD:$QUF,Реестр!$RDZ:$REB,Реестр!$RNV:$RNX,Реестр!$RXR:$RXT,Реестр!$SHN:$SHP,Реестр!$SRJ:$SRL,Реестр!$TBF:$TBH,Реестр!$TLB:$TLD,Реестр!$TUX:$TUZ,Реестр!$UET:$UEV,Реестр!$UOP:$UOR,Реестр!$UYL:$UYN,Реестр!$VIH:$VIJ,Реестр!$VSD:$VSF,Реестр!$WBZ:$WCB,Реестр!$WLV:$WLX,Реестр!$WVR:$WVT</definedName>
    <definedName name="Z_114FFFD1_CB48_4AB5_846E_68E811AA0B61_.wvu.FilterData" localSheetId="0" hidden="1">Реестр!#REF!</definedName>
    <definedName name="Z_114FFFD1_CB48_4AB5_846E_68E811AA0B61_.wvu.PrintArea" localSheetId="0" hidden="1">Реестр!$A$8:$U$25</definedName>
    <definedName name="Z_114FFFD1_CB48_4AB5_846E_68E811AA0B61_.wvu.PrintTitles" localSheetId="0" hidden="1">Реестр!$10:$10</definedName>
    <definedName name="Z_1AE59EBF_2F11_4F24_BEC8_7EAD29277C74_.wvu.FilterData" localSheetId="0" hidden="1">Реестр!#REF!</definedName>
    <definedName name="Z_221CEEAD_CED1_4DAD_A481_D817FFA9B119_.wvu.FilterData" localSheetId="0" hidden="1">Реестр!#REF!</definedName>
    <definedName name="Z_22623F21_1EC6_4BA0_9ECF_0CD52925D28F_.wvu.FilterData" localSheetId="0" hidden="1">Реестр!#REF!</definedName>
    <definedName name="Z_289F678E_8A83_443C_A9F4_0155B4E2EF5D_.wvu.FilterData" localSheetId="0" hidden="1">Реестр!#REF!</definedName>
    <definedName name="Z_2B724DB7_78CD_4E05_BDEE_25CD46368A11_.wvu.FilterData" localSheetId="0" hidden="1">Реестр!#REF!</definedName>
    <definedName name="Z_375CA54E_07C4_42A8_B2DF_00F021A8A0AA_.wvu.Cols" localSheetId="0" hidden="1">Реестр!$H:$R,Реестр!$JF:$JH,Реестр!$TB:$TD,Реестр!$ACX:$ACZ,Реестр!$AMT:$AMV,Реестр!$AWP:$AWR,Реестр!$BGL:$BGN,Реестр!$BQH:$BQJ,Реестр!$CAD:$CAF,Реестр!$CJZ:$CKB,Реестр!$CTV:$CTX,Реестр!$DDR:$DDT,Реестр!$DNN:$DNP,Реестр!$DXJ:$DXL,Реестр!$EHF:$EHH,Реестр!$ERB:$ERD,Реестр!$FAX:$FAZ,Реестр!$FKT:$FKV,Реестр!$FUP:$FUR,Реестр!$GEL:$GEN,Реестр!$GOH:$GOJ,Реестр!$GYD:$GYF,Реестр!$HHZ:$HIB,Реестр!$HRV:$HRX,Реестр!$IBR:$IBT,Реестр!$ILN:$ILP,Реестр!$IVJ:$IVL,Реестр!$JFF:$JFH,Реестр!$JPB:$JPD,Реестр!$JYX:$JYZ,Реестр!$KIT:$KIV,Реестр!$KSP:$KSR,Реестр!$LCL:$LCN,Реестр!$LMH:$LMJ,Реестр!$LWD:$LWF,Реестр!$MFZ:$MGB,Реестр!$MPV:$MPX,Реестр!$MZR:$MZT,Реестр!$NJN:$NJP,Реестр!$NTJ:$NTL,Реестр!$ODF:$ODH,Реестр!$ONB:$OND,Реестр!$OWX:$OWZ,Реестр!$PGT:$PGV,Реестр!$PQP:$PQR,Реестр!$QAL:$QAN,Реестр!$QKH:$QKJ,Реестр!$QUD:$QUF,Реестр!$RDZ:$REB,Реестр!$RNV:$RNX,Реестр!$RXR:$RXT,Реестр!$SHN:$SHP,Реестр!$SRJ:$SRL,Реестр!$TBF:$TBH,Реестр!$TLB:$TLD,Реестр!$TUX:$TUZ,Реестр!$UET:$UEV,Реестр!$UOP:$UOR,Реестр!$UYL:$UYN,Реестр!$VIH:$VIJ,Реестр!$VSD:$VSF,Реестр!$WBZ:$WCB,Реестр!$WLV:$WLX,Реестр!$WVR:$WVT</definedName>
    <definedName name="Z_375CA54E_07C4_42A8_B2DF_00F021A8A0AA_.wvu.FilterData" localSheetId="0" hidden="1">Реестр!#REF!</definedName>
    <definedName name="Z_375CA54E_07C4_42A8_B2DF_00F021A8A0AA_.wvu.PrintArea" localSheetId="0" hidden="1">Реестр!$A$8:$U$25</definedName>
    <definedName name="Z_375CA54E_07C4_42A8_B2DF_00F021A8A0AA_.wvu.PrintTitles" localSheetId="0" hidden="1">Реестр!$10:$10</definedName>
    <definedName name="Z_375CA54E_07C4_42A8_B2DF_00F021A8A0AA_.wvu.Rows" localSheetId="0" hidden="1">Реестр!#REF!,Реестр!#REF!</definedName>
    <definedName name="Z_456C3BF0_D5ED_41B0_8985_625BD76F41D5_.wvu.FilterData" localSheetId="0" hidden="1">Реестр!#REF!</definedName>
    <definedName name="Z_47D7BABB_0127_4063_8B34_D42A17294F38_.wvu.FilterData" localSheetId="0" hidden="1">Реестр!#REF!</definedName>
    <definedName name="Z_58192B53_4666_46EB_828A_F4DBA32A80AC_.wvu.FilterData" localSheetId="0" hidden="1">Реестр!#REF!</definedName>
    <definedName name="Z_5BB96728_4342_49A0_8F42_CF16609C7FA9_.wvu.FilterData" localSheetId="0" hidden="1">Реестр!#REF!</definedName>
    <definedName name="Z_6C0C8826_98FC_4A18_BF57_1D7E9CCF969C_.wvu.Cols" localSheetId="0" hidden="1">Реестр!#REF!,Реестр!#REF!,Реестр!$T:$T,Реестр!$JF:$JH,Реестр!$TB:$TD,Реестр!$ACX:$ACZ,Реестр!$AMT:$AMV,Реестр!$AWP:$AWR,Реестр!$BGL:$BGN,Реестр!$BQH:$BQJ,Реестр!$CAD:$CAF,Реестр!$CJZ:$CKB,Реестр!$CTV:$CTX,Реестр!$DDR:$DDT,Реестр!$DNN:$DNP,Реестр!$DXJ:$DXL,Реестр!$EHF:$EHH,Реестр!$ERB:$ERD,Реестр!$FAX:$FAZ,Реестр!$FKT:$FKV,Реестр!$FUP:$FUR,Реестр!$GEL:$GEN,Реестр!$GOH:$GOJ,Реестр!$GYD:$GYF,Реестр!$HHZ:$HIB,Реестр!$HRV:$HRX,Реестр!$IBR:$IBT,Реестр!$ILN:$ILP,Реестр!$IVJ:$IVL,Реестр!$JFF:$JFH,Реестр!$JPB:$JPD,Реестр!$JYX:$JYZ,Реестр!$KIT:$KIV,Реестр!$KSP:$KSR,Реестр!$LCL:$LCN,Реестр!$LMH:$LMJ,Реестр!$LWD:$LWF,Реестр!$MFZ:$MGB,Реестр!$MPV:$MPX,Реестр!$MZR:$MZT,Реестр!$NJN:$NJP,Реестр!$NTJ:$NTL,Реестр!$ODF:$ODH,Реестр!$ONB:$OND,Реестр!$OWX:$OWZ,Реестр!$PGT:$PGV,Реестр!$PQP:$PQR,Реестр!$QAL:$QAN,Реестр!$QKH:$QKJ,Реестр!$QUD:$QUF,Реестр!$RDZ:$REB,Реестр!$RNV:$RNX,Реестр!$RXR:$RXT,Реестр!$SHN:$SHP,Реестр!$SRJ:$SRL,Реестр!$TBF:$TBH,Реестр!$TLB:$TLD,Реестр!$TUX:$TUZ,Реестр!$UET:$UEV,Реестр!$UOP:$UOR,Реестр!$UYL:$UYN,Реестр!$VIH:$VIJ,Реестр!$VSD:$VSF,Реестр!$WBZ:$WCB,Реестр!$WLV:$WLX,Реестр!$WVR:$WVT</definedName>
    <definedName name="Z_6C0C8826_98FC_4A18_BF57_1D7E9CCF969C_.wvu.FilterData" localSheetId="0" hidden="1">Реестр!#REF!</definedName>
    <definedName name="Z_6C0C8826_98FC_4A18_BF57_1D7E9CCF969C_.wvu.PrintArea" localSheetId="0" hidden="1">Реестр!$A$8:$U$25</definedName>
    <definedName name="Z_6C0C8826_98FC_4A18_BF57_1D7E9CCF969C_.wvu.PrintTitles" localSheetId="0" hidden="1">Реестр!$10:$10</definedName>
    <definedName name="Z_70C5F922_8B98_4033_AB89_E3DA26700780_.wvu.Cols" localSheetId="0" hidden="1">Реестр!#REF!,Реестр!#REF!,Реестр!$T:$T,Реестр!$JF:$JH,Реестр!$TB:$TD,Реестр!$ACX:$ACZ,Реестр!$AMT:$AMV,Реестр!$AWP:$AWR,Реестр!$BGL:$BGN,Реестр!$BQH:$BQJ,Реестр!$CAD:$CAF,Реестр!$CJZ:$CKB,Реестр!$CTV:$CTX,Реестр!$DDR:$DDT,Реестр!$DNN:$DNP,Реестр!$DXJ:$DXL,Реестр!$EHF:$EHH,Реестр!$ERB:$ERD,Реестр!$FAX:$FAZ,Реестр!$FKT:$FKV,Реестр!$FUP:$FUR,Реестр!$GEL:$GEN,Реестр!$GOH:$GOJ,Реестр!$GYD:$GYF,Реестр!$HHZ:$HIB,Реестр!$HRV:$HRX,Реестр!$IBR:$IBT,Реестр!$ILN:$ILP,Реестр!$IVJ:$IVL,Реестр!$JFF:$JFH,Реестр!$JPB:$JPD,Реестр!$JYX:$JYZ,Реестр!$KIT:$KIV,Реестр!$KSP:$KSR,Реестр!$LCL:$LCN,Реестр!$LMH:$LMJ,Реестр!$LWD:$LWF,Реестр!$MFZ:$MGB,Реестр!$MPV:$MPX,Реестр!$MZR:$MZT,Реестр!$NJN:$NJP,Реестр!$NTJ:$NTL,Реестр!$ODF:$ODH,Реестр!$ONB:$OND,Реестр!$OWX:$OWZ,Реестр!$PGT:$PGV,Реестр!$PQP:$PQR,Реестр!$QAL:$QAN,Реестр!$QKH:$QKJ,Реестр!$QUD:$QUF,Реестр!$RDZ:$REB,Реестр!$RNV:$RNX,Реестр!$RXR:$RXT,Реестр!$SHN:$SHP,Реестр!$SRJ:$SRL,Реестр!$TBF:$TBH,Реестр!$TLB:$TLD,Реестр!$TUX:$TUZ,Реестр!$UET:$UEV,Реестр!$UOP:$UOR,Реестр!$UYL:$UYN,Реестр!$VIH:$VIJ,Реестр!$VSD:$VSF,Реестр!$WBZ:$WCB,Реестр!$WLV:$WLX,Реестр!$WVR:$WVT</definedName>
    <definedName name="Z_70C5F922_8B98_4033_AB89_E3DA26700780_.wvu.FilterData" localSheetId="0" hidden="1">Реестр!#REF!</definedName>
    <definedName name="Z_70C5F922_8B98_4033_AB89_E3DA26700780_.wvu.PrintArea" localSheetId="0" hidden="1">Реестр!$A$8:$U$25</definedName>
    <definedName name="Z_70C5F922_8B98_4033_AB89_E3DA26700780_.wvu.PrintTitles" localSheetId="0" hidden="1">Реестр!$10:$10</definedName>
    <definedName name="Z_72BE3A03_06B3_4528_B0F5_B8C44516F991_.wvu.FilterData" localSheetId="0" hidden="1">Реестр!#REF!</definedName>
    <definedName name="Z_923DCFA4_5487_40CB_A369_1176615B6A04_.wvu.FilterData" localSheetId="0" hidden="1">Реестр!#REF!</definedName>
    <definedName name="Z_A7820E9D_4379_4208_B7C0_DA206317A6E0_.wvu.FilterData" localSheetId="0" hidden="1">Реестр!#REF!</definedName>
    <definedName name="Z_C84B96A8_C08F_4F20_851C_F658B8426FAD_.wvu.FilterData" localSheetId="0" hidden="1">Реестр!#REF!</definedName>
    <definedName name="Z_C92E35CB_8925_42DD_A2D3_3CBEC5D9901F_.wvu.FilterData" localSheetId="0" hidden="1">Реестр!#REF!</definedName>
    <definedName name="Z_DA15861C_BBDD_4696_BD8D_A121DB72EF2C_.wvu.FilterData" localSheetId="0" hidden="1">Реестр!#REF!</definedName>
    <definedName name="Z_E2877B35_16E2_4F8D_811A_018821AF2E40_.wvu.FilterData" localSheetId="0" hidden="1">Реестр!#REF!</definedName>
    <definedName name="Z_F63B893E_8923_422F_A17A_257EB67FC341_.wvu.FilterData" localSheetId="0" hidden="1">Реестр!#REF!</definedName>
    <definedName name="Z_FC2D9AFE_FBD9_49F9_B4AA_707A9987925E_.wvu.FilterData" localSheetId="0" hidden="1">Реестр!#REF!</definedName>
    <definedName name="Z_FC7F1F74_CC62_47B7_8325_A92ABF74F933_.wvu.FilterData" localSheetId="0" hidden="1">Реестр!#REF!</definedName>
    <definedName name="Z_FDA8F10B_83EE_47EB_9964_89D5D4227347_.wvu.FilterData" localSheetId="0" hidden="1">Реестр!#REF!</definedName>
    <definedName name="Z_FF361F67_07BD_4928_95E7_F3DC90D8EBF1_.wvu.FilterData" localSheetId="0" hidden="1">Реестр!#REF!</definedName>
    <definedName name="вавыпаа" localSheetId="0" hidden="1">{#N/A,#N/A,TRUE,"Сводка балансов"}</definedName>
    <definedName name="вавыпаа" hidden="1">{#N/A,#N/A,TRUE,"Сводка балансов"}</definedName>
    <definedName name="вввв" localSheetId="0" hidden="1">{#N/A,#N/A,TRUE,"Сводка балансов"}</definedName>
    <definedName name="вввв" hidden="1">{#N/A,#N/A,TRUE,"Сводка балансов"}</definedName>
    <definedName name="даша" localSheetId="0" hidden="1">{#N/A,#N/A,TRUE,"Сводка балансов"}</definedName>
    <definedName name="даша" hidden="1">{#N/A,#N/A,TRUE,"Сводка балансов"}</definedName>
    <definedName name="комп1" localSheetId="0" hidden="1">{#N/A,#N/A,TRUE,"Сводка балансов"}</definedName>
    <definedName name="комп1" hidden="1">{#N/A,#N/A,TRUE,"Сводка балансов"}</definedName>
    <definedName name="Контруклон" localSheetId="0" hidden="1">{#N/A,#N/A,TRUE,"Сводка балансов"}</definedName>
    <definedName name="Контруклон" hidden="1">{#N/A,#N/A,TRUE,"Сводка балансов"}</definedName>
    <definedName name="маша" localSheetId="0" hidden="1">{#N/A,#N/A,TRUE,"Сводка балансов"}</definedName>
    <definedName name="маша" hidden="1">{#N/A,#N/A,TRUE,"Сводка балансов"}</definedName>
    <definedName name="метро" localSheetId="0" hidden="1">{#N/A,#N/A,TRUE,"Сводка балансов"}</definedName>
    <definedName name="метро" hidden="1">{#N/A,#N/A,TRUE,"Сводка балансов"}</definedName>
    <definedName name="_xlnm.Print_Area" localSheetId="1">'КС-3'!$A$1:$L$79</definedName>
    <definedName name="охот_клуб" localSheetId="0" hidden="1">{#N/A,#N/A,TRUE,"Сводка балансов"}</definedName>
    <definedName name="охот_клуб" hidden="1">{#N/A,#N/A,TRUE,"Сводка балансов"}</definedName>
    <definedName name="параша" localSheetId="0" hidden="1">{#N/A,#N/A,TRUE,"Сводка балансов"}</definedName>
    <definedName name="параша" hidden="1">{#N/A,#N/A,TRUE,"Сводка балансов"}</definedName>
    <definedName name="паша" localSheetId="0" hidden="1">{#N/A,#N/A,TRUE,"Сводка балансов"}</definedName>
    <definedName name="паша" hidden="1">{#N/A,#N/A,TRUE,"Сводка балансов"}</definedName>
    <definedName name="рено" localSheetId="0" hidden="1">{#N/A,#N/A,TRUE,"Сводка балансов"}</definedName>
    <definedName name="рено" hidden="1">{#N/A,#N/A,TRUE,"Сводка балансов"}</definedName>
    <definedName name="РПТ" localSheetId="0" hidden="1">{#N/A,#N/A,TRUE,"Сводка балансов"}</definedName>
    <definedName name="РПТ" hidden="1">{#N/A,#N/A,TRUE,"Сводка балансов"}</definedName>
    <definedName name="тимс" localSheetId="0" hidden="1">{#N/A,#N/A,TRUE,"Сводка балансов"}</definedName>
    <definedName name="тимс" hidden="1">{#N/A,#N/A,TRUE,"Сводка балансов"}</definedName>
    <definedName name="трог" localSheetId="0" hidden="1">{#N/A,#N/A,TRUE,"Сводка балансов"}</definedName>
    <definedName name="трог" hidden="1">{#N/A,#N/A,TRUE,"Сводка балансов"}</definedName>
    <definedName name="цуецкуе" localSheetId="0" hidden="1">{#N/A,#N/A,TRUE,"Сводка балансов"}</definedName>
    <definedName name="цуецкуе" hidden="1">{#N/A,#N/A,TRUE,"Сводка балансов"}</definedName>
  </definedNames>
  <calcPr calcId="162913" fullPrecision="0"/>
  <customWorkbookViews>
    <customWorkbookView name="Сулима Анатолий Владимирович - Личное представление" guid="{0E27566C-5E8B-411A-84C7-F161A069C119}" mergeInterval="0" personalView="1" windowWidth="1280" windowHeight="1040" tabRatio="899" activeSheetId="2"/>
    <customWorkbookView name="Панина Ольга Ивановна - Личное представление" guid="{70C5F922-8B98-4033-AB89-E3DA26700780}" mergeInterval="0" personalView="1" maximized="1" xWindow="-8" yWindow="-8" windowWidth="1936" windowHeight="1056" tabRatio="890" activeSheetId="12"/>
    <customWorkbookView name="Римша Татьяна Михайловна - Личное представление" guid="{114FFFD1-CB48-4AB5-846E-68E811AA0B61}" mergeInterval="0" personalView="1" maximized="1" xWindow="-8" yWindow="-8" windowWidth="1936" windowHeight="1056" tabRatio="890" activeSheetId="12"/>
    <customWorkbookView name="Игнатьева Елена Валентиновна - Личное представление" guid="{6C0C8826-98FC-4A18-BF57-1D7E9CCF969C}" mergeInterval="0" personalView="1" windowWidth="960" windowHeight="1040" tabRatio="890" activeSheetId="12"/>
    <customWorkbookView name="Нестерова Жанна Борисовна - Личное представление" guid="{375CA54E-07C4-42A8-B2DF-00F021A8A0AA}" mergeInterval="0" personalView="1" xWindow="33" yWindow="11" windowWidth="1227" windowHeight="975" tabRatio="899" activeSheetId="17"/>
  </customWorkbookViews>
</workbook>
</file>

<file path=xl/calcChain.xml><?xml version="1.0" encoding="utf-8"?>
<calcChain xmlns="http://schemas.openxmlformats.org/spreadsheetml/2006/main">
  <c r="N44" i="99" l="1"/>
  <c r="S45" i="99" l="1"/>
  <c r="T45" i="99" s="1"/>
  <c r="S46" i="99"/>
  <c r="T46" i="99" s="1"/>
  <c r="S47" i="99"/>
  <c r="T47" i="99" s="1"/>
  <c r="S48" i="99"/>
  <c r="T48" i="99" s="1"/>
  <c r="S49" i="99"/>
  <c r="T49" i="99" s="1"/>
  <c r="S50" i="99"/>
  <c r="T50" i="99" s="1"/>
  <c r="S51" i="99"/>
  <c r="T51" i="99" s="1"/>
  <c r="S52" i="99"/>
  <c r="T52" i="99" s="1"/>
  <c r="S53" i="99"/>
  <c r="T53" i="99" s="1"/>
  <c r="S54" i="99"/>
  <c r="T54" i="99" s="1"/>
  <c r="S55" i="99"/>
  <c r="T55" i="99" s="1"/>
  <c r="S56" i="99"/>
  <c r="T56" i="99" s="1"/>
  <c r="S57" i="99"/>
  <c r="T57" i="99" s="1"/>
  <c r="S58" i="99"/>
  <c r="T58" i="99" s="1"/>
  <c r="S59" i="99"/>
  <c r="T59" i="99" s="1"/>
  <c r="S60" i="99"/>
  <c r="T60" i="99" s="1"/>
  <c r="S61" i="99"/>
  <c r="T61" i="99" s="1"/>
  <c r="S62" i="99"/>
  <c r="T62" i="99" s="1"/>
  <c r="S63" i="99"/>
  <c r="T63" i="99" s="1"/>
  <c r="S64" i="99"/>
  <c r="T64" i="99" s="1"/>
  <c r="S65" i="99"/>
  <c r="T65" i="99" s="1"/>
  <c r="S66" i="99"/>
  <c r="T66" i="99" s="1"/>
  <c r="S67" i="99"/>
  <c r="T67" i="99" s="1"/>
  <c r="S68" i="99"/>
  <c r="T68" i="99" s="1"/>
  <c r="S69" i="99"/>
  <c r="T69" i="99" s="1"/>
  <c r="S70" i="99"/>
  <c r="T70" i="99" s="1"/>
  <c r="R44" i="99"/>
  <c r="Q44" i="99"/>
  <c r="F60" i="99" l="1"/>
  <c r="D60" i="99"/>
  <c r="F59" i="99"/>
  <c r="D59" i="99"/>
  <c r="L1530" i="98" l="1"/>
  <c r="S23" i="1" l="1"/>
  <c r="R23" i="1"/>
  <c r="Q23" i="1"/>
  <c r="L27" i="98"/>
  <c r="AJ20" i="98"/>
  <c r="J1513" i="98"/>
  <c r="G65" i="99"/>
  <c r="C65" i="99" s="1"/>
  <c r="G63" i="99"/>
  <c r="C63" i="99" s="1"/>
  <c r="E62" i="99"/>
  <c r="C62" i="99"/>
  <c r="E60" i="99"/>
  <c r="E59" i="99"/>
  <c r="C59" i="99"/>
  <c r="E58" i="99"/>
  <c r="C58" i="99"/>
  <c r="E57" i="99"/>
  <c r="C57" i="99"/>
  <c r="E56" i="99"/>
  <c r="C56" i="99"/>
  <c r="F55" i="99"/>
  <c r="E55" i="99"/>
  <c r="C55" i="99"/>
  <c r="F54" i="99"/>
  <c r="E54" i="99"/>
  <c r="C54" i="99"/>
  <c r="E52" i="99"/>
  <c r="C52" i="99"/>
  <c r="E51" i="99"/>
  <c r="C51" i="99"/>
  <c r="F49" i="99"/>
  <c r="E49" i="99"/>
  <c r="D49" i="99"/>
  <c r="C49" i="99"/>
  <c r="E48" i="99"/>
  <c r="C48" i="99"/>
  <c r="E47" i="99"/>
  <c r="C47" i="99"/>
  <c r="H31" i="99"/>
  <c r="E65" i="99" l="1"/>
  <c r="E63" i="99"/>
  <c r="G64" i="99"/>
  <c r="G66" i="99"/>
  <c r="G68" i="99"/>
  <c r="C66" i="99" l="1"/>
  <c r="G69" i="99"/>
  <c r="E66" i="99"/>
  <c r="C68" i="99"/>
  <c r="E68" i="99"/>
  <c r="C64" i="99"/>
  <c r="G67" i="99"/>
  <c r="E64" i="99"/>
  <c r="C67" i="99" l="1"/>
  <c r="E67" i="99"/>
  <c r="C69" i="99"/>
  <c r="E69" i="99"/>
  <c r="G70" i="99"/>
  <c r="C70" i="99" l="1"/>
  <c r="E70" i="99"/>
  <c r="T19" i="1" l="1"/>
  <c r="K1511" i="98" l="1"/>
  <c r="L1520" i="98" s="1"/>
  <c r="L1529" i="98" s="1"/>
  <c r="L1540" i="98" s="1"/>
  <c r="I1511" i="98"/>
  <c r="J1520" i="98" s="1"/>
  <c r="D1511" i="98"/>
  <c r="K1510" i="98"/>
  <c r="I1510" i="98"/>
  <c r="D1510" i="98"/>
  <c r="K1509" i="98"/>
  <c r="I1509" i="98"/>
  <c r="J1518" i="98" s="1"/>
  <c r="J1522" i="98" s="1"/>
  <c r="N18" i="1" s="1"/>
  <c r="D1509" i="98"/>
  <c r="K1508" i="98"/>
  <c r="I1508" i="98"/>
  <c r="J1519" i="98" s="1"/>
  <c r="I18" i="1" s="1"/>
  <c r="D1508" i="98"/>
  <c r="K1507" i="98"/>
  <c r="J1507" i="98"/>
  <c r="K1506" i="98"/>
  <c r="J1506" i="98"/>
  <c r="AF1505" i="98"/>
  <c r="K1503" i="98"/>
  <c r="I1503" i="98"/>
  <c r="D1503" i="98"/>
  <c r="K1502" i="98"/>
  <c r="I1502" i="98"/>
  <c r="D1502" i="98"/>
  <c r="K1501" i="98"/>
  <c r="I1501" i="98"/>
  <c r="D1501" i="98"/>
  <c r="K1500" i="98"/>
  <c r="I1500" i="98"/>
  <c r="D1500" i="98"/>
  <c r="K1499" i="98"/>
  <c r="J1499" i="98"/>
  <c r="K1498" i="98"/>
  <c r="J1498" i="98"/>
  <c r="AF1497" i="98"/>
  <c r="A1497" i="98"/>
  <c r="K1495" i="98"/>
  <c r="J1495" i="98"/>
  <c r="K1494" i="98"/>
  <c r="J1494" i="98"/>
  <c r="K1493" i="98"/>
  <c r="I1493" i="98"/>
  <c r="A1493" i="98"/>
  <c r="K1491" i="98"/>
  <c r="J1491" i="98"/>
  <c r="K1490" i="98"/>
  <c r="J1490" i="98"/>
  <c r="K1489" i="98"/>
  <c r="I1489" i="98"/>
  <c r="A1489" i="98"/>
  <c r="A1487" i="98"/>
  <c r="K1485" i="98"/>
  <c r="J1485" i="98"/>
  <c r="K1484" i="98"/>
  <c r="J1484" i="98"/>
  <c r="K1483" i="98"/>
  <c r="I1483" i="98"/>
  <c r="A1483" i="98"/>
  <c r="A1481" i="98"/>
  <c r="K1479" i="98"/>
  <c r="J1479" i="98"/>
  <c r="K1478" i="98"/>
  <c r="J1478" i="98"/>
  <c r="K1477" i="98"/>
  <c r="I1477" i="98"/>
  <c r="A1477" i="98"/>
  <c r="A1475" i="98"/>
  <c r="K1473" i="98"/>
  <c r="J1473" i="98"/>
  <c r="K1472" i="98"/>
  <c r="J1472" i="98"/>
  <c r="K1471" i="98"/>
  <c r="I1471" i="98"/>
  <c r="A1471" i="98"/>
  <c r="A1469" i="98"/>
  <c r="K1467" i="98"/>
  <c r="J1467" i="98"/>
  <c r="K1466" i="98"/>
  <c r="J1466" i="98"/>
  <c r="K1465" i="98"/>
  <c r="I1465" i="98"/>
  <c r="A1465" i="98"/>
  <c r="A1463" i="98"/>
  <c r="A1461" i="98"/>
  <c r="K1459" i="98"/>
  <c r="J1459" i="98"/>
  <c r="K1458" i="98"/>
  <c r="J1458" i="98"/>
  <c r="K1457" i="98"/>
  <c r="I1457" i="98"/>
  <c r="A1457" i="98"/>
  <c r="K1455" i="98"/>
  <c r="J1455" i="98"/>
  <c r="K1454" i="98"/>
  <c r="J1454" i="98"/>
  <c r="K1453" i="98"/>
  <c r="I1453" i="98"/>
  <c r="A1453" i="98"/>
  <c r="A1451" i="98"/>
  <c r="K1449" i="98"/>
  <c r="J1449" i="98"/>
  <c r="K1448" i="98"/>
  <c r="J1448" i="98"/>
  <c r="K1447" i="98"/>
  <c r="I1447" i="98"/>
  <c r="A1447" i="98"/>
  <c r="A1445" i="98"/>
  <c r="K1443" i="98"/>
  <c r="J1443" i="98"/>
  <c r="K1442" i="98"/>
  <c r="J1442" i="98"/>
  <c r="K1441" i="98"/>
  <c r="I1441" i="98"/>
  <c r="A1441" i="98"/>
  <c r="A1439" i="98"/>
  <c r="A1437" i="98"/>
  <c r="K1435" i="98"/>
  <c r="J1435" i="98"/>
  <c r="K1434" i="98"/>
  <c r="J1434" i="98"/>
  <c r="A1433" i="98"/>
  <c r="K1431" i="98"/>
  <c r="J1431" i="98"/>
  <c r="K1430" i="98"/>
  <c r="J1430" i="98"/>
  <c r="K1429" i="98"/>
  <c r="I1429" i="98"/>
  <c r="A1429" i="98"/>
  <c r="A1427" i="98"/>
  <c r="K1425" i="98"/>
  <c r="J1425" i="98"/>
  <c r="K1424" i="98"/>
  <c r="J1424" i="98"/>
  <c r="AF1423" i="98"/>
  <c r="K1423" i="98"/>
  <c r="I1423" i="98"/>
  <c r="A1423" i="98"/>
  <c r="A1421" i="98"/>
  <c r="K1419" i="98"/>
  <c r="J1419" i="98"/>
  <c r="K1418" i="98"/>
  <c r="J1418" i="98"/>
  <c r="A1417" i="98"/>
  <c r="K1413" i="98"/>
  <c r="F1413" i="98"/>
  <c r="K1412" i="98"/>
  <c r="K1411" i="98" s="1"/>
  <c r="I1412" i="98"/>
  <c r="I1411" i="98" s="1"/>
  <c r="G1412" i="98"/>
  <c r="G1411" i="98" s="1"/>
  <c r="H1411" i="98"/>
  <c r="F1410" i="98"/>
  <c r="E1410" i="98"/>
  <c r="B1410" i="98"/>
  <c r="J1407" i="98"/>
  <c r="I1407" i="98"/>
  <c r="H1407" i="98"/>
  <c r="F1407" i="98"/>
  <c r="K1406" i="98"/>
  <c r="F1406" i="98"/>
  <c r="K1405" i="98"/>
  <c r="F1405" i="98"/>
  <c r="K1404" i="98"/>
  <c r="F1404" i="98"/>
  <c r="V1403" i="98"/>
  <c r="U1403" i="98"/>
  <c r="T1403" i="98"/>
  <c r="S1403" i="98"/>
  <c r="R1403" i="98"/>
  <c r="Q1403" i="98"/>
  <c r="L1403" i="98"/>
  <c r="K1403" i="98"/>
  <c r="J1403" i="98"/>
  <c r="I1403" i="98"/>
  <c r="G1403" i="98"/>
  <c r="F1403" i="98"/>
  <c r="E1403" i="98"/>
  <c r="C1403" i="98"/>
  <c r="B1403" i="98"/>
  <c r="L1402" i="98"/>
  <c r="K1402" i="98"/>
  <c r="J1402" i="98"/>
  <c r="I1402" i="98"/>
  <c r="H1402" i="98"/>
  <c r="G1402" i="98"/>
  <c r="K1401" i="98"/>
  <c r="I1401" i="98"/>
  <c r="H1401" i="98"/>
  <c r="G1401" i="98"/>
  <c r="K1400" i="98"/>
  <c r="I1400" i="98"/>
  <c r="H1400" i="98"/>
  <c r="G1400" i="98"/>
  <c r="L1399" i="98"/>
  <c r="K1399" i="98"/>
  <c r="J1399" i="98"/>
  <c r="I1399" i="98"/>
  <c r="H1399" i="98"/>
  <c r="G1399" i="98"/>
  <c r="V1398" i="98"/>
  <c r="U1398" i="98"/>
  <c r="T1398" i="98"/>
  <c r="S1398" i="98"/>
  <c r="R1398" i="98"/>
  <c r="Q1398" i="98"/>
  <c r="J1404" i="98" s="1"/>
  <c r="F1398" i="98"/>
  <c r="E1398" i="98"/>
  <c r="B1398" i="98"/>
  <c r="A1397" i="98"/>
  <c r="K1395" i="98"/>
  <c r="J1395" i="98"/>
  <c r="K1394" i="98"/>
  <c r="J1394" i="98"/>
  <c r="A1393" i="98"/>
  <c r="K1389" i="98"/>
  <c r="F1389" i="98"/>
  <c r="K1388" i="98"/>
  <c r="K1387" i="98" s="1"/>
  <c r="I1388" i="98"/>
  <c r="I1387" i="98" s="1"/>
  <c r="G1388" i="98"/>
  <c r="G1387" i="98" s="1"/>
  <c r="H1387" i="98"/>
  <c r="F1386" i="98"/>
  <c r="E1386" i="98"/>
  <c r="B1386" i="98"/>
  <c r="J1383" i="98"/>
  <c r="I1383" i="98"/>
  <c r="H1383" i="98"/>
  <c r="F1383" i="98"/>
  <c r="K1382" i="98"/>
  <c r="F1382" i="98"/>
  <c r="K1381" i="98"/>
  <c r="F1381" i="98"/>
  <c r="K1380" i="98"/>
  <c r="F1380" i="98"/>
  <c r="V1379" i="98"/>
  <c r="U1379" i="98"/>
  <c r="T1379" i="98"/>
  <c r="S1379" i="98"/>
  <c r="R1379" i="98"/>
  <c r="Q1379" i="98"/>
  <c r="L1379" i="98"/>
  <c r="K1379" i="98"/>
  <c r="J1379" i="98"/>
  <c r="I1379" i="98"/>
  <c r="G1379" i="98"/>
  <c r="F1379" i="98"/>
  <c r="E1379" i="98"/>
  <c r="C1379" i="98"/>
  <c r="B1379" i="98"/>
  <c r="L1378" i="98"/>
  <c r="K1378" i="98"/>
  <c r="J1378" i="98"/>
  <c r="I1378" i="98"/>
  <c r="H1378" i="98"/>
  <c r="G1378" i="98"/>
  <c r="K1377" i="98"/>
  <c r="I1377" i="98"/>
  <c r="H1377" i="98"/>
  <c r="G1377" i="98"/>
  <c r="K1376" i="98"/>
  <c r="I1376" i="98"/>
  <c r="H1376" i="98"/>
  <c r="G1376" i="98"/>
  <c r="L1375" i="98"/>
  <c r="K1375" i="98"/>
  <c r="J1375" i="98"/>
  <c r="I1375" i="98"/>
  <c r="H1375" i="98"/>
  <c r="G1375" i="98"/>
  <c r="V1374" i="98"/>
  <c r="U1374" i="98"/>
  <c r="T1374" i="98"/>
  <c r="S1374" i="98"/>
  <c r="R1374" i="98"/>
  <c r="L1380" i="98" s="1"/>
  <c r="Q1374" i="98"/>
  <c r="F1374" i="98"/>
  <c r="E1374" i="98"/>
  <c r="B1374" i="98"/>
  <c r="K1371" i="98"/>
  <c r="F1371" i="98"/>
  <c r="K1370" i="98"/>
  <c r="K1369" i="98" s="1"/>
  <c r="I1370" i="98"/>
  <c r="I1369" i="98" s="1"/>
  <c r="G1370" i="98"/>
  <c r="G1369" i="98" s="1"/>
  <c r="H1369" i="98"/>
  <c r="F1368" i="98"/>
  <c r="E1368" i="98"/>
  <c r="B1368" i="98"/>
  <c r="J1365" i="98"/>
  <c r="I1365" i="98"/>
  <c r="H1365" i="98"/>
  <c r="F1365" i="98"/>
  <c r="K1364" i="98"/>
  <c r="F1364" i="98"/>
  <c r="K1363" i="98"/>
  <c r="F1363" i="98"/>
  <c r="K1362" i="98"/>
  <c r="F1362" i="98"/>
  <c r="V1361" i="98"/>
  <c r="U1361" i="98"/>
  <c r="T1361" i="98"/>
  <c r="S1361" i="98"/>
  <c r="R1361" i="98"/>
  <c r="Q1361" i="98"/>
  <c r="L1361" i="98"/>
  <c r="K1361" i="98"/>
  <c r="J1361" i="98"/>
  <c r="I1361" i="98"/>
  <c r="G1361" i="98"/>
  <c r="F1361" i="98"/>
  <c r="E1361" i="98"/>
  <c r="C1361" i="98"/>
  <c r="B1361" i="98"/>
  <c r="L1360" i="98"/>
  <c r="K1360" i="98"/>
  <c r="J1360" i="98"/>
  <c r="I1360" i="98"/>
  <c r="H1360" i="98"/>
  <c r="G1360" i="98"/>
  <c r="K1359" i="98"/>
  <c r="I1359" i="98"/>
  <c r="H1359" i="98"/>
  <c r="G1359" i="98"/>
  <c r="K1358" i="98"/>
  <c r="I1358" i="98"/>
  <c r="H1358" i="98"/>
  <c r="G1358" i="98"/>
  <c r="L1357" i="98"/>
  <c r="K1357" i="98"/>
  <c r="J1357" i="98"/>
  <c r="I1357" i="98"/>
  <c r="H1357" i="98"/>
  <c r="G1357" i="98"/>
  <c r="V1356" i="98"/>
  <c r="U1356" i="98"/>
  <c r="T1356" i="98"/>
  <c r="S1356" i="98"/>
  <c r="R1356" i="98"/>
  <c r="Q1356" i="98"/>
  <c r="F1356" i="98"/>
  <c r="E1356" i="98"/>
  <c r="B1356" i="98"/>
  <c r="K1353" i="98"/>
  <c r="F1353" i="98"/>
  <c r="K1352" i="98"/>
  <c r="K1351" i="98" s="1"/>
  <c r="I1352" i="98"/>
  <c r="I1351" i="98" s="1"/>
  <c r="G1352" i="98"/>
  <c r="G1351" i="98" s="1"/>
  <c r="H1351" i="98"/>
  <c r="F1350" i="98"/>
  <c r="E1350" i="98"/>
  <c r="B1350" i="98"/>
  <c r="J1347" i="98"/>
  <c r="I1347" i="98"/>
  <c r="H1347" i="98"/>
  <c r="F1347" i="98"/>
  <c r="K1346" i="98"/>
  <c r="F1346" i="98"/>
  <c r="K1345" i="98"/>
  <c r="F1345" i="98"/>
  <c r="K1344" i="98"/>
  <c r="F1344" i="98"/>
  <c r="V1343" i="98"/>
  <c r="U1343" i="98"/>
  <c r="T1343" i="98"/>
  <c r="S1343" i="98"/>
  <c r="R1343" i="98"/>
  <c r="Q1343" i="98"/>
  <c r="L1343" i="98"/>
  <c r="K1343" i="98"/>
  <c r="J1343" i="98"/>
  <c r="I1343" i="98"/>
  <c r="G1343" i="98"/>
  <c r="F1343" i="98"/>
  <c r="E1343" i="98"/>
  <c r="C1343" i="98"/>
  <c r="B1343" i="98"/>
  <c r="L1342" i="98"/>
  <c r="K1342" i="98"/>
  <c r="J1342" i="98"/>
  <c r="I1342" i="98"/>
  <c r="H1342" i="98"/>
  <c r="G1342" i="98"/>
  <c r="K1341" i="98"/>
  <c r="I1341" i="98"/>
  <c r="H1341" i="98"/>
  <c r="G1341" i="98"/>
  <c r="K1340" i="98"/>
  <c r="I1340" i="98"/>
  <c r="H1340" i="98"/>
  <c r="G1340" i="98"/>
  <c r="L1339" i="98"/>
  <c r="K1339" i="98"/>
  <c r="J1339" i="98"/>
  <c r="I1339" i="98"/>
  <c r="H1339" i="98"/>
  <c r="G1339" i="98"/>
  <c r="V1338" i="98"/>
  <c r="U1338" i="98"/>
  <c r="T1338" i="98"/>
  <c r="S1338" i="98"/>
  <c r="R1338" i="98"/>
  <c r="Q1338" i="98"/>
  <c r="F1338" i="98"/>
  <c r="E1338" i="98"/>
  <c r="B1338" i="98"/>
  <c r="K1335" i="98"/>
  <c r="F1335" i="98"/>
  <c r="K1334" i="98"/>
  <c r="K1333" i="98" s="1"/>
  <c r="I1334" i="98"/>
  <c r="I1333" i="98" s="1"/>
  <c r="G1334" i="98"/>
  <c r="G1333" i="98" s="1"/>
  <c r="H1333" i="98"/>
  <c r="F1332" i="98"/>
  <c r="E1332" i="98"/>
  <c r="B1332" i="98"/>
  <c r="J1329" i="98"/>
  <c r="I1329" i="98"/>
  <c r="H1329" i="98"/>
  <c r="F1329" i="98"/>
  <c r="K1328" i="98"/>
  <c r="F1328" i="98"/>
  <c r="K1327" i="98"/>
  <c r="F1327" i="98"/>
  <c r="K1326" i="98"/>
  <c r="F1326" i="98"/>
  <c r="V1325" i="98"/>
  <c r="U1325" i="98"/>
  <c r="T1325" i="98"/>
  <c r="S1325" i="98"/>
  <c r="R1325" i="98"/>
  <c r="Q1325" i="98"/>
  <c r="L1325" i="98"/>
  <c r="K1325" i="98"/>
  <c r="J1325" i="98"/>
  <c r="I1325" i="98"/>
  <c r="G1325" i="98"/>
  <c r="F1325" i="98"/>
  <c r="E1325" i="98"/>
  <c r="C1325" i="98"/>
  <c r="B1325" i="98"/>
  <c r="L1324" i="98"/>
  <c r="K1324" i="98"/>
  <c r="J1324" i="98"/>
  <c r="I1324" i="98"/>
  <c r="H1324" i="98"/>
  <c r="G1324" i="98"/>
  <c r="K1323" i="98"/>
  <c r="I1323" i="98"/>
  <c r="H1323" i="98"/>
  <c r="G1323" i="98"/>
  <c r="K1322" i="98"/>
  <c r="I1322" i="98"/>
  <c r="H1322" i="98"/>
  <c r="G1322" i="98"/>
  <c r="L1321" i="98"/>
  <c r="K1321" i="98"/>
  <c r="J1321" i="98"/>
  <c r="I1321" i="98"/>
  <c r="H1321" i="98"/>
  <c r="G1321" i="98"/>
  <c r="V1320" i="98"/>
  <c r="U1320" i="98"/>
  <c r="T1320" i="98"/>
  <c r="S1320" i="98"/>
  <c r="R1320" i="98"/>
  <c r="Q1320" i="98"/>
  <c r="F1320" i="98"/>
  <c r="E1320" i="98"/>
  <c r="B1320" i="98"/>
  <c r="K1317" i="98"/>
  <c r="F1317" i="98"/>
  <c r="K1316" i="98"/>
  <c r="K1315" i="98" s="1"/>
  <c r="I1316" i="98"/>
  <c r="I1315" i="98" s="1"/>
  <c r="G1316" i="98"/>
  <c r="G1315" i="98" s="1"/>
  <c r="H1315" i="98"/>
  <c r="F1314" i="98"/>
  <c r="E1314" i="98"/>
  <c r="B1314" i="98"/>
  <c r="J1311" i="98"/>
  <c r="I1311" i="98"/>
  <c r="H1311" i="98"/>
  <c r="F1311" i="98"/>
  <c r="K1310" i="98"/>
  <c r="F1310" i="98"/>
  <c r="K1309" i="98"/>
  <c r="F1309" i="98"/>
  <c r="K1308" i="98"/>
  <c r="F1308" i="98"/>
  <c r="V1307" i="98"/>
  <c r="U1307" i="98"/>
  <c r="T1307" i="98"/>
  <c r="S1307" i="98"/>
  <c r="R1307" i="98"/>
  <c r="Q1307" i="98"/>
  <c r="L1307" i="98"/>
  <c r="K1307" i="98"/>
  <c r="J1307" i="98"/>
  <c r="I1307" i="98"/>
  <c r="G1307" i="98"/>
  <c r="F1307" i="98"/>
  <c r="E1307" i="98"/>
  <c r="C1307" i="98"/>
  <c r="B1307" i="98"/>
  <c r="L1306" i="98"/>
  <c r="K1306" i="98"/>
  <c r="J1306" i="98"/>
  <c r="I1306" i="98"/>
  <c r="H1306" i="98"/>
  <c r="G1306" i="98"/>
  <c r="K1305" i="98"/>
  <c r="I1305" i="98"/>
  <c r="H1305" i="98"/>
  <c r="G1305" i="98"/>
  <c r="K1304" i="98"/>
  <c r="I1304" i="98"/>
  <c r="H1304" i="98"/>
  <c r="G1304" i="98"/>
  <c r="L1303" i="98"/>
  <c r="K1303" i="98"/>
  <c r="J1303" i="98"/>
  <c r="I1303" i="98"/>
  <c r="H1303" i="98"/>
  <c r="G1303" i="98"/>
  <c r="V1302" i="98"/>
  <c r="U1302" i="98"/>
  <c r="T1302" i="98"/>
  <c r="S1302" i="98"/>
  <c r="R1302" i="98"/>
  <c r="Q1302" i="98"/>
  <c r="F1302" i="98"/>
  <c r="E1302" i="98"/>
  <c r="B1302" i="98"/>
  <c r="K1299" i="98"/>
  <c r="F1299" i="98"/>
  <c r="K1298" i="98"/>
  <c r="K1297" i="98" s="1"/>
  <c r="I1298" i="98"/>
  <c r="I1297" i="98" s="1"/>
  <c r="G1298" i="98"/>
  <c r="G1297" i="98" s="1"/>
  <c r="H1297" i="98"/>
  <c r="F1296" i="98"/>
  <c r="E1296" i="98"/>
  <c r="B1296" i="98"/>
  <c r="J1293" i="98"/>
  <c r="I1293" i="98"/>
  <c r="H1293" i="98"/>
  <c r="F1293" i="98"/>
  <c r="K1292" i="98"/>
  <c r="F1292" i="98"/>
  <c r="K1291" i="98"/>
  <c r="F1291" i="98"/>
  <c r="K1290" i="98"/>
  <c r="F1290" i="98"/>
  <c r="V1289" i="98"/>
  <c r="U1289" i="98"/>
  <c r="T1289" i="98"/>
  <c r="S1289" i="98"/>
  <c r="R1289" i="98"/>
  <c r="Q1289" i="98"/>
  <c r="L1289" i="98"/>
  <c r="K1289" i="98"/>
  <c r="J1289" i="98"/>
  <c r="I1289" i="98"/>
  <c r="G1289" i="98"/>
  <c r="F1289" i="98"/>
  <c r="E1289" i="98"/>
  <c r="C1289" i="98"/>
  <c r="B1289" i="98"/>
  <c r="L1288" i="98"/>
  <c r="K1288" i="98"/>
  <c r="J1288" i="98"/>
  <c r="I1288" i="98"/>
  <c r="H1288" i="98"/>
  <c r="G1288" i="98"/>
  <c r="K1287" i="98"/>
  <c r="I1287" i="98"/>
  <c r="H1287" i="98"/>
  <c r="G1287" i="98"/>
  <c r="K1286" i="98"/>
  <c r="I1286" i="98"/>
  <c r="H1286" i="98"/>
  <c r="G1286" i="98"/>
  <c r="L1285" i="98"/>
  <c r="K1285" i="98"/>
  <c r="J1285" i="98"/>
  <c r="I1285" i="98"/>
  <c r="H1285" i="98"/>
  <c r="G1285" i="98"/>
  <c r="V1284" i="98"/>
  <c r="U1284" i="98"/>
  <c r="T1284" i="98"/>
  <c r="S1284" i="98"/>
  <c r="R1284" i="98"/>
  <c r="Q1284" i="98"/>
  <c r="F1284" i="98"/>
  <c r="E1284" i="98"/>
  <c r="B1284" i="98"/>
  <c r="K1281" i="98"/>
  <c r="F1281" i="98"/>
  <c r="K1280" i="98"/>
  <c r="K1279" i="98" s="1"/>
  <c r="I1280" i="98"/>
  <c r="I1279" i="98" s="1"/>
  <c r="G1280" i="98"/>
  <c r="G1279" i="98" s="1"/>
  <c r="H1279" i="98"/>
  <c r="F1278" i="98"/>
  <c r="E1278" i="98"/>
  <c r="B1278" i="98"/>
  <c r="J1275" i="98"/>
  <c r="I1275" i="98"/>
  <c r="H1275" i="98"/>
  <c r="F1275" i="98"/>
  <c r="K1274" i="98"/>
  <c r="F1274" i="98"/>
  <c r="K1273" i="98"/>
  <c r="F1273" i="98"/>
  <c r="K1272" i="98"/>
  <c r="F1272" i="98"/>
  <c r="V1271" i="98"/>
  <c r="U1271" i="98"/>
  <c r="T1271" i="98"/>
  <c r="S1271" i="98"/>
  <c r="R1271" i="98"/>
  <c r="Q1271" i="98"/>
  <c r="L1271" i="98"/>
  <c r="K1271" i="98"/>
  <c r="J1271" i="98"/>
  <c r="I1271" i="98"/>
  <c r="G1271" i="98"/>
  <c r="F1271" i="98"/>
  <c r="E1271" i="98"/>
  <c r="C1271" i="98"/>
  <c r="B1271" i="98"/>
  <c r="L1270" i="98"/>
  <c r="K1270" i="98"/>
  <c r="J1270" i="98"/>
  <c r="I1270" i="98"/>
  <c r="H1270" i="98"/>
  <c r="G1270" i="98"/>
  <c r="K1269" i="98"/>
  <c r="I1269" i="98"/>
  <c r="H1269" i="98"/>
  <c r="G1269" i="98"/>
  <c r="K1268" i="98"/>
  <c r="I1268" i="98"/>
  <c r="H1268" i="98"/>
  <c r="G1268" i="98"/>
  <c r="L1267" i="98"/>
  <c r="K1267" i="98"/>
  <c r="J1267" i="98"/>
  <c r="I1267" i="98"/>
  <c r="H1267" i="98"/>
  <c r="G1267" i="98"/>
  <c r="V1266" i="98"/>
  <c r="U1266" i="98"/>
  <c r="T1266" i="98"/>
  <c r="S1266" i="98"/>
  <c r="R1266" i="98"/>
  <c r="Q1266" i="98"/>
  <c r="F1266" i="98"/>
  <c r="E1266" i="98"/>
  <c r="B1266" i="98"/>
  <c r="K1263" i="98"/>
  <c r="F1263" i="98"/>
  <c r="K1262" i="98"/>
  <c r="K1261" i="98" s="1"/>
  <c r="I1262" i="98"/>
  <c r="I1261" i="98" s="1"/>
  <c r="G1262" i="98"/>
  <c r="G1261" i="98" s="1"/>
  <c r="H1261" i="98"/>
  <c r="F1260" i="98"/>
  <c r="E1260" i="98"/>
  <c r="B1260" i="98"/>
  <c r="J1257" i="98"/>
  <c r="I1257" i="98"/>
  <c r="H1257" i="98"/>
  <c r="F1257" i="98"/>
  <c r="K1256" i="98"/>
  <c r="F1256" i="98"/>
  <c r="K1255" i="98"/>
  <c r="F1255" i="98"/>
  <c r="K1254" i="98"/>
  <c r="F1254" i="98"/>
  <c r="V1253" i="98"/>
  <c r="U1253" i="98"/>
  <c r="T1253" i="98"/>
  <c r="S1253" i="98"/>
  <c r="R1253" i="98"/>
  <c r="Q1253" i="98"/>
  <c r="L1253" i="98"/>
  <c r="K1253" i="98"/>
  <c r="J1253" i="98"/>
  <c r="I1253" i="98"/>
  <c r="G1253" i="98"/>
  <c r="F1253" i="98"/>
  <c r="E1253" i="98"/>
  <c r="C1253" i="98"/>
  <c r="B1253" i="98"/>
  <c r="L1252" i="98"/>
  <c r="K1252" i="98"/>
  <c r="J1252" i="98"/>
  <c r="I1252" i="98"/>
  <c r="H1252" i="98"/>
  <c r="G1252" i="98"/>
  <c r="K1251" i="98"/>
  <c r="I1251" i="98"/>
  <c r="H1251" i="98"/>
  <c r="G1251" i="98"/>
  <c r="K1250" i="98"/>
  <c r="I1250" i="98"/>
  <c r="H1250" i="98"/>
  <c r="G1250" i="98"/>
  <c r="L1249" i="98"/>
  <c r="K1249" i="98"/>
  <c r="J1249" i="98"/>
  <c r="I1249" i="98"/>
  <c r="H1249" i="98"/>
  <c r="G1249" i="98"/>
  <c r="V1248" i="98"/>
  <c r="U1248" i="98"/>
  <c r="T1248" i="98"/>
  <c r="S1248" i="98"/>
  <c r="R1248" i="98"/>
  <c r="Q1248" i="98"/>
  <c r="F1248" i="98"/>
  <c r="E1248" i="98"/>
  <c r="B1248" i="98"/>
  <c r="K1245" i="98"/>
  <c r="F1245" i="98"/>
  <c r="K1244" i="98"/>
  <c r="K1243" i="98" s="1"/>
  <c r="I1244" i="98"/>
  <c r="I1243" i="98" s="1"/>
  <c r="G1244" i="98"/>
  <c r="G1243" i="98" s="1"/>
  <c r="H1243" i="98"/>
  <c r="F1242" i="98"/>
  <c r="E1242" i="98"/>
  <c r="B1242" i="98"/>
  <c r="J1239" i="98"/>
  <c r="I1239" i="98"/>
  <c r="H1239" i="98"/>
  <c r="F1239" i="98"/>
  <c r="K1238" i="98"/>
  <c r="F1238" i="98"/>
  <c r="K1237" i="98"/>
  <c r="F1237" i="98"/>
  <c r="K1236" i="98"/>
  <c r="F1236" i="98"/>
  <c r="V1235" i="98"/>
  <c r="U1235" i="98"/>
  <c r="T1235" i="98"/>
  <c r="S1235" i="98"/>
  <c r="R1235" i="98"/>
  <c r="Q1235" i="98"/>
  <c r="L1235" i="98"/>
  <c r="K1235" i="98"/>
  <c r="J1235" i="98"/>
  <c r="I1235" i="98"/>
  <c r="G1235" i="98"/>
  <c r="F1235" i="98"/>
  <c r="E1235" i="98"/>
  <c r="C1235" i="98"/>
  <c r="B1235" i="98"/>
  <c r="L1234" i="98"/>
  <c r="K1234" i="98"/>
  <c r="J1234" i="98"/>
  <c r="I1234" i="98"/>
  <c r="H1234" i="98"/>
  <c r="G1234" i="98"/>
  <c r="K1233" i="98"/>
  <c r="I1233" i="98"/>
  <c r="H1233" i="98"/>
  <c r="G1233" i="98"/>
  <c r="K1232" i="98"/>
  <c r="I1232" i="98"/>
  <c r="H1232" i="98"/>
  <c r="G1232" i="98"/>
  <c r="L1231" i="98"/>
  <c r="K1231" i="98"/>
  <c r="J1231" i="98"/>
  <c r="I1231" i="98"/>
  <c r="H1231" i="98"/>
  <c r="G1231" i="98"/>
  <c r="V1230" i="98"/>
  <c r="U1230" i="98"/>
  <c r="T1230" i="98"/>
  <c r="S1230" i="98"/>
  <c r="R1230" i="98"/>
  <c r="Q1230" i="98"/>
  <c r="F1230" i="98"/>
  <c r="E1230" i="98"/>
  <c r="B1230" i="98"/>
  <c r="K1227" i="98"/>
  <c r="F1227" i="98"/>
  <c r="K1226" i="98"/>
  <c r="K1225" i="98" s="1"/>
  <c r="I1226" i="98"/>
  <c r="I1225" i="98" s="1"/>
  <c r="G1226" i="98"/>
  <c r="G1225" i="98" s="1"/>
  <c r="H1225" i="98"/>
  <c r="F1224" i="98"/>
  <c r="E1224" i="98"/>
  <c r="B1224" i="98"/>
  <c r="J1221" i="98"/>
  <c r="I1221" i="98"/>
  <c r="H1221" i="98"/>
  <c r="F1221" i="98"/>
  <c r="K1220" i="98"/>
  <c r="F1220" i="98"/>
  <c r="K1219" i="98"/>
  <c r="F1219" i="98"/>
  <c r="K1218" i="98"/>
  <c r="F1218" i="98"/>
  <c r="V1217" i="98"/>
  <c r="U1217" i="98"/>
  <c r="T1217" i="98"/>
  <c r="S1217" i="98"/>
  <c r="R1217" i="98"/>
  <c r="Q1217" i="98"/>
  <c r="L1217" i="98"/>
  <c r="K1217" i="98"/>
  <c r="J1217" i="98"/>
  <c r="I1217" i="98"/>
  <c r="G1217" i="98"/>
  <c r="F1217" i="98"/>
  <c r="E1217" i="98"/>
  <c r="C1217" i="98"/>
  <c r="B1217" i="98"/>
  <c r="L1216" i="98"/>
  <c r="K1216" i="98"/>
  <c r="J1216" i="98"/>
  <c r="I1216" i="98"/>
  <c r="H1216" i="98"/>
  <c r="G1216" i="98"/>
  <c r="K1215" i="98"/>
  <c r="I1215" i="98"/>
  <c r="H1215" i="98"/>
  <c r="G1215" i="98"/>
  <c r="K1214" i="98"/>
  <c r="I1214" i="98"/>
  <c r="H1214" i="98"/>
  <c r="G1214" i="98"/>
  <c r="L1213" i="98"/>
  <c r="K1213" i="98"/>
  <c r="J1213" i="98"/>
  <c r="I1213" i="98"/>
  <c r="H1213" i="98"/>
  <c r="G1213" i="98"/>
  <c r="V1212" i="98"/>
  <c r="U1212" i="98"/>
  <c r="T1212" i="98"/>
  <c r="S1212" i="98"/>
  <c r="R1212" i="98"/>
  <c r="Q1212" i="98"/>
  <c r="F1212" i="98"/>
  <c r="E1212" i="98"/>
  <c r="B1212" i="98"/>
  <c r="C1211" i="98"/>
  <c r="K1207" i="98"/>
  <c r="F1207" i="98"/>
  <c r="K1206" i="98"/>
  <c r="K1205" i="98" s="1"/>
  <c r="I1206" i="98"/>
  <c r="I1205" i="98" s="1"/>
  <c r="G1206" i="98"/>
  <c r="G1205" i="98" s="1"/>
  <c r="H1205" i="98"/>
  <c r="F1204" i="98"/>
  <c r="E1204" i="98"/>
  <c r="B1204" i="98"/>
  <c r="J1201" i="98"/>
  <c r="I1201" i="98"/>
  <c r="H1201" i="98"/>
  <c r="F1201" i="98"/>
  <c r="K1200" i="98"/>
  <c r="F1200" i="98"/>
  <c r="K1199" i="98"/>
  <c r="F1199" i="98"/>
  <c r="K1198" i="98"/>
  <c r="F1198" i="98"/>
  <c r="V1197" i="98"/>
  <c r="U1197" i="98"/>
  <c r="T1197" i="98"/>
  <c r="S1197" i="98"/>
  <c r="R1197" i="98"/>
  <c r="Q1197" i="98"/>
  <c r="L1197" i="98"/>
  <c r="K1197" i="98"/>
  <c r="J1197" i="98"/>
  <c r="I1197" i="98"/>
  <c r="G1197" i="98"/>
  <c r="F1197" i="98"/>
  <c r="E1197" i="98"/>
  <c r="C1197" i="98"/>
  <c r="B1197" i="98"/>
  <c r="L1196" i="98"/>
  <c r="K1196" i="98"/>
  <c r="J1196" i="98"/>
  <c r="I1196" i="98"/>
  <c r="H1196" i="98"/>
  <c r="G1196" i="98"/>
  <c r="K1195" i="98"/>
  <c r="I1195" i="98"/>
  <c r="H1195" i="98"/>
  <c r="G1195" i="98"/>
  <c r="K1194" i="98"/>
  <c r="I1194" i="98"/>
  <c r="H1194" i="98"/>
  <c r="G1194" i="98"/>
  <c r="L1193" i="98"/>
  <c r="K1193" i="98"/>
  <c r="J1193" i="98"/>
  <c r="I1193" i="98"/>
  <c r="H1193" i="98"/>
  <c r="G1193" i="98"/>
  <c r="V1192" i="98"/>
  <c r="U1192" i="98"/>
  <c r="T1192" i="98"/>
  <c r="S1192" i="98"/>
  <c r="R1192" i="98"/>
  <c r="Q1192" i="98"/>
  <c r="F1192" i="98"/>
  <c r="E1192" i="98"/>
  <c r="B1192" i="98"/>
  <c r="K1189" i="98"/>
  <c r="F1189" i="98"/>
  <c r="K1188" i="98"/>
  <c r="K1187" i="98" s="1"/>
  <c r="I1188" i="98"/>
  <c r="I1187" i="98" s="1"/>
  <c r="G1188" i="98"/>
  <c r="H1187" i="98"/>
  <c r="F1186" i="98"/>
  <c r="E1186" i="98"/>
  <c r="B1186" i="98"/>
  <c r="J1183" i="98"/>
  <c r="I1183" i="98"/>
  <c r="H1183" i="98"/>
  <c r="F1183" i="98"/>
  <c r="K1182" i="98"/>
  <c r="F1182" i="98"/>
  <c r="K1181" i="98"/>
  <c r="F1181" i="98"/>
  <c r="K1180" i="98"/>
  <c r="F1180" i="98"/>
  <c r="V1179" i="98"/>
  <c r="U1179" i="98"/>
  <c r="T1179" i="98"/>
  <c r="S1179" i="98"/>
  <c r="R1179" i="98"/>
  <c r="Q1179" i="98"/>
  <c r="L1179" i="98"/>
  <c r="K1179" i="98"/>
  <c r="J1179" i="98"/>
  <c r="I1179" i="98"/>
  <c r="G1179" i="98"/>
  <c r="F1179" i="98"/>
  <c r="E1179" i="98"/>
  <c r="C1179" i="98"/>
  <c r="B1179" i="98"/>
  <c r="L1178" i="98"/>
  <c r="K1178" i="98"/>
  <c r="J1178" i="98"/>
  <c r="I1178" i="98"/>
  <c r="H1178" i="98"/>
  <c r="G1178" i="98"/>
  <c r="K1177" i="98"/>
  <c r="I1177" i="98"/>
  <c r="H1177" i="98"/>
  <c r="G1177" i="98"/>
  <c r="K1176" i="98"/>
  <c r="I1176" i="98"/>
  <c r="H1176" i="98"/>
  <c r="G1176" i="98"/>
  <c r="L1175" i="98"/>
  <c r="K1175" i="98"/>
  <c r="J1175" i="98"/>
  <c r="I1175" i="98"/>
  <c r="H1175" i="98"/>
  <c r="G1175" i="98"/>
  <c r="V1174" i="98"/>
  <c r="U1174" i="98"/>
  <c r="T1174" i="98"/>
  <c r="S1174" i="98"/>
  <c r="R1174" i="98"/>
  <c r="Q1174" i="98"/>
  <c r="F1174" i="98"/>
  <c r="E1174" i="98"/>
  <c r="B1174" i="98"/>
  <c r="K1171" i="98"/>
  <c r="F1171" i="98"/>
  <c r="K1170" i="98"/>
  <c r="K1169" i="98" s="1"/>
  <c r="I1170" i="98"/>
  <c r="I1169" i="98" s="1"/>
  <c r="G1170" i="98"/>
  <c r="H1169" i="98"/>
  <c r="F1168" i="98"/>
  <c r="E1168" i="98"/>
  <c r="B1168" i="98"/>
  <c r="J1165" i="98"/>
  <c r="I1165" i="98"/>
  <c r="H1165" i="98"/>
  <c r="F1165" i="98"/>
  <c r="K1164" i="98"/>
  <c r="F1164" i="98"/>
  <c r="K1163" i="98"/>
  <c r="F1163" i="98"/>
  <c r="K1162" i="98"/>
  <c r="F1162" i="98"/>
  <c r="V1161" i="98"/>
  <c r="U1161" i="98"/>
  <c r="T1161" i="98"/>
  <c r="S1161" i="98"/>
  <c r="R1161" i="98"/>
  <c r="Q1161" i="98"/>
  <c r="L1161" i="98"/>
  <c r="K1161" i="98"/>
  <c r="J1161" i="98"/>
  <c r="I1161" i="98"/>
  <c r="G1161" i="98"/>
  <c r="F1161" i="98"/>
  <c r="E1161" i="98"/>
  <c r="C1161" i="98"/>
  <c r="B1161" i="98"/>
  <c r="L1160" i="98"/>
  <c r="K1160" i="98"/>
  <c r="J1160" i="98"/>
  <c r="I1160" i="98"/>
  <c r="H1160" i="98"/>
  <c r="G1160" i="98"/>
  <c r="K1159" i="98"/>
  <c r="I1159" i="98"/>
  <c r="H1159" i="98"/>
  <c r="G1159" i="98"/>
  <c r="K1158" i="98"/>
  <c r="I1158" i="98"/>
  <c r="H1158" i="98"/>
  <c r="G1158" i="98"/>
  <c r="L1157" i="98"/>
  <c r="K1157" i="98"/>
  <c r="J1157" i="98"/>
  <c r="I1157" i="98"/>
  <c r="H1157" i="98"/>
  <c r="G1157" i="98"/>
  <c r="V1156" i="98"/>
  <c r="U1156" i="98"/>
  <c r="T1156" i="98"/>
  <c r="S1156" i="98"/>
  <c r="R1156" i="98"/>
  <c r="Q1156" i="98"/>
  <c r="F1156" i="98"/>
  <c r="E1156" i="98"/>
  <c r="B1156" i="98"/>
  <c r="K1153" i="98"/>
  <c r="F1153" i="98"/>
  <c r="K1152" i="98"/>
  <c r="K1151" i="98" s="1"/>
  <c r="I1152" i="98"/>
  <c r="I1151" i="98" s="1"/>
  <c r="G1152" i="98"/>
  <c r="G1151" i="98" s="1"/>
  <c r="H1151" i="98"/>
  <c r="F1150" i="98"/>
  <c r="E1150" i="98"/>
  <c r="B1150" i="98"/>
  <c r="J1147" i="98"/>
  <c r="I1147" i="98"/>
  <c r="H1147" i="98"/>
  <c r="F1147" i="98"/>
  <c r="K1146" i="98"/>
  <c r="F1146" i="98"/>
  <c r="K1145" i="98"/>
  <c r="F1145" i="98"/>
  <c r="K1144" i="98"/>
  <c r="F1144" i="98"/>
  <c r="V1143" i="98"/>
  <c r="U1143" i="98"/>
  <c r="T1143" i="98"/>
  <c r="S1143" i="98"/>
  <c r="R1143" i="98"/>
  <c r="Q1143" i="98"/>
  <c r="L1143" i="98"/>
  <c r="K1143" i="98"/>
  <c r="J1143" i="98"/>
  <c r="I1143" i="98"/>
  <c r="G1143" i="98"/>
  <c r="F1143" i="98"/>
  <c r="E1143" i="98"/>
  <c r="C1143" i="98"/>
  <c r="B1143" i="98"/>
  <c r="L1142" i="98"/>
  <c r="K1142" i="98"/>
  <c r="J1142" i="98"/>
  <c r="I1142" i="98"/>
  <c r="H1142" i="98"/>
  <c r="G1142" i="98"/>
  <c r="K1141" i="98"/>
  <c r="I1141" i="98"/>
  <c r="H1141" i="98"/>
  <c r="G1141" i="98"/>
  <c r="K1140" i="98"/>
  <c r="I1140" i="98"/>
  <c r="H1140" i="98"/>
  <c r="G1140" i="98"/>
  <c r="L1139" i="98"/>
  <c r="K1139" i="98"/>
  <c r="J1139" i="98"/>
  <c r="I1139" i="98"/>
  <c r="H1139" i="98"/>
  <c r="G1139" i="98"/>
  <c r="V1138" i="98"/>
  <c r="U1138" i="98"/>
  <c r="T1138" i="98"/>
  <c r="S1138" i="98"/>
  <c r="R1138" i="98"/>
  <c r="Q1138" i="98"/>
  <c r="J1144" i="98" s="1"/>
  <c r="F1138" i="98"/>
  <c r="E1138" i="98"/>
  <c r="B1138" i="98"/>
  <c r="K1135" i="98"/>
  <c r="F1135" i="98"/>
  <c r="K1134" i="98"/>
  <c r="K1133" i="98" s="1"/>
  <c r="I1134" i="98"/>
  <c r="I1133" i="98" s="1"/>
  <c r="G1134" i="98"/>
  <c r="H1133" i="98"/>
  <c r="F1132" i="98"/>
  <c r="E1132" i="98"/>
  <c r="B1132" i="98"/>
  <c r="J1129" i="98"/>
  <c r="I1129" i="98"/>
  <c r="H1129" i="98"/>
  <c r="F1129" i="98"/>
  <c r="K1128" i="98"/>
  <c r="F1128" i="98"/>
  <c r="K1127" i="98"/>
  <c r="F1127" i="98"/>
  <c r="K1126" i="98"/>
  <c r="F1126" i="98"/>
  <c r="V1125" i="98"/>
  <c r="U1125" i="98"/>
  <c r="T1125" i="98"/>
  <c r="S1125" i="98"/>
  <c r="R1125" i="98"/>
  <c r="Q1125" i="98"/>
  <c r="L1125" i="98"/>
  <c r="K1125" i="98"/>
  <c r="J1125" i="98"/>
  <c r="I1125" i="98"/>
  <c r="G1125" i="98"/>
  <c r="F1125" i="98"/>
  <c r="E1125" i="98"/>
  <c r="C1125" i="98"/>
  <c r="B1125" i="98"/>
  <c r="L1124" i="98"/>
  <c r="K1124" i="98"/>
  <c r="J1124" i="98"/>
  <c r="I1124" i="98"/>
  <c r="H1124" i="98"/>
  <c r="G1124" i="98"/>
  <c r="K1123" i="98"/>
  <c r="I1123" i="98"/>
  <c r="H1123" i="98"/>
  <c r="G1123" i="98"/>
  <c r="K1122" i="98"/>
  <c r="I1122" i="98"/>
  <c r="H1122" i="98"/>
  <c r="G1122" i="98"/>
  <c r="L1121" i="98"/>
  <c r="K1121" i="98"/>
  <c r="J1121" i="98"/>
  <c r="I1121" i="98"/>
  <c r="H1121" i="98"/>
  <c r="G1121" i="98"/>
  <c r="V1120" i="98"/>
  <c r="U1120" i="98"/>
  <c r="T1120" i="98"/>
  <c r="S1120" i="98"/>
  <c r="R1120" i="98"/>
  <c r="Q1120" i="98"/>
  <c r="F1120" i="98"/>
  <c r="E1120" i="98"/>
  <c r="B1120" i="98"/>
  <c r="V1117" i="98"/>
  <c r="U1117" i="98"/>
  <c r="T1117" i="98"/>
  <c r="S1117" i="98"/>
  <c r="R1117" i="98"/>
  <c r="Q1117" i="98"/>
  <c r="L1117" i="98"/>
  <c r="P1118" i="98" s="1"/>
  <c r="K1117" i="98"/>
  <c r="J1117" i="98"/>
  <c r="I1117" i="98"/>
  <c r="F1117" i="98"/>
  <c r="E1117" i="98"/>
  <c r="C1117" i="98"/>
  <c r="B1117" i="98"/>
  <c r="K1114" i="98"/>
  <c r="F1114" i="98"/>
  <c r="K1113" i="98"/>
  <c r="K1112" i="98" s="1"/>
  <c r="I1113" i="98"/>
  <c r="I1112" i="98" s="1"/>
  <c r="G1113" i="98"/>
  <c r="G1112" i="98" s="1"/>
  <c r="H1112" i="98"/>
  <c r="F1111" i="98"/>
  <c r="E1111" i="98"/>
  <c r="B1111" i="98"/>
  <c r="J1108" i="98"/>
  <c r="I1108" i="98"/>
  <c r="H1108" i="98"/>
  <c r="F1108" i="98"/>
  <c r="K1107" i="98"/>
  <c r="F1107" i="98"/>
  <c r="K1106" i="98"/>
  <c r="F1106" i="98"/>
  <c r="K1105" i="98"/>
  <c r="F1105" i="98"/>
  <c r="L1104" i="98"/>
  <c r="K1104" i="98"/>
  <c r="J1104" i="98"/>
  <c r="I1104" i="98"/>
  <c r="H1104" i="98"/>
  <c r="G1104" i="98"/>
  <c r="K1103" i="98"/>
  <c r="I1103" i="98"/>
  <c r="H1103" i="98"/>
  <c r="G1103" i="98"/>
  <c r="K1102" i="98"/>
  <c r="I1102" i="98"/>
  <c r="H1102" i="98"/>
  <c r="G1102" i="98"/>
  <c r="L1101" i="98"/>
  <c r="K1101" i="98"/>
  <c r="J1101" i="98"/>
  <c r="I1101" i="98"/>
  <c r="H1101" i="98"/>
  <c r="G1101" i="98"/>
  <c r="V1100" i="98"/>
  <c r="U1100" i="98"/>
  <c r="T1100" i="98"/>
  <c r="L1106" i="98" s="1"/>
  <c r="S1100" i="98"/>
  <c r="J1106" i="98" s="1"/>
  <c r="R1100" i="98"/>
  <c r="L1105" i="98" s="1"/>
  <c r="Q1100" i="98"/>
  <c r="J1105" i="98" s="1"/>
  <c r="F1100" i="98"/>
  <c r="E1100" i="98"/>
  <c r="B1100" i="98"/>
  <c r="V1097" i="98"/>
  <c r="U1097" i="98"/>
  <c r="T1097" i="98"/>
  <c r="S1097" i="98"/>
  <c r="R1097" i="98"/>
  <c r="Q1097" i="98"/>
  <c r="L1097" i="98"/>
  <c r="K1098" i="98" s="1"/>
  <c r="K1097" i="98"/>
  <c r="J1097" i="98"/>
  <c r="O1098" i="98" s="1"/>
  <c r="I1097" i="98"/>
  <c r="F1097" i="98"/>
  <c r="E1097" i="98"/>
  <c r="C1097" i="98"/>
  <c r="B1097" i="98"/>
  <c r="V1094" i="98"/>
  <c r="U1094" i="98"/>
  <c r="T1094" i="98"/>
  <c r="S1094" i="98"/>
  <c r="R1094" i="98"/>
  <c r="Q1094" i="98"/>
  <c r="L1094" i="98"/>
  <c r="P1095" i="98" s="1"/>
  <c r="K1094" i="98"/>
  <c r="J1094" i="98"/>
  <c r="O1095" i="98" s="1"/>
  <c r="I1094" i="98"/>
  <c r="F1094" i="98"/>
  <c r="E1094" i="98"/>
  <c r="C1094" i="98"/>
  <c r="B1094" i="98"/>
  <c r="V1091" i="98"/>
  <c r="U1091" i="98"/>
  <c r="T1091" i="98"/>
  <c r="S1091" i="98"/>
  <c r="R1091" i="98"/>
  <c r="Q1091" i="98"/>
  <c r="L1091" i="98"/>
  <c r="K1092" i="98" s="1"/>
  <c r="K1091" i="98"/>
  <c r="J1091" i="98"/>
  <c r="I1091" i="98"/>
  <c r="F1091" i="98"/>
  <c r="E1091" i="98"/>
  <c r="C1091" i="98"/>
  <c r="B1091" i="98"/>
  <c r="V1088" i="98"/>
  <c r="U1088" i="98"/>
  <c r="T1088" i="98"/>
  <c r="S1088" i="98"/>
  <c r="R1088" i="98"/>
  <c r="Q1088" i="98"/>
  <c r="L1088" i="98"/>
  <c r="K1088" i="98"/>
  <c r="J1088" i="98"/>
  <c r="I1089" i="98" s="1"/>
  <c r="I1088" i="98"/>
  <c r="F1088" i="98"/>
  <c r="E1088" i="98"/>
  <c r="C1088" i="98"/>
  <c r="B1088" i="98"/>
  <c r="V1085" i="98"/>
  <c r="U1085" i="98"/>
  <c r="T1085" i="98"/>
  <c r="S1085" i="98"/>
  <c r="R1085" i="98"/>
  <c r="Q1085" i="98"/>
  <c r="L1085" i="98"/>
  <c r="K1086" i="98" s="1"/>
  <c r="K1085" i="98"/>
  <c r="J1085" i="98"/>
  <c r="O1086" i="98" s="1"/>
  <c r="I1085" i="98"/>
  <c r="F1085" i="98"/>
  <c r="E1085" i="98"/>
  <c r="C1085" i="98"/>
  <c r="B1085" i="98"/>
  <c r="K1082" i="98"/>
  <c r="F1082" i="98"/>
  <c r="K1081" i="98"/>
  <c r="K1080" i="98" s="1"/>
  <c r="I1081" i="98"/>
  <c r="I1080" i="98" s="1"/>
  <c r="G1081" i="98"/>
  <c r="G1080" i="98" s="1"/>
  <c r="H1080" i="98"/>
  <c r="F1079" i="98"/>
  <c r="E1079" i="98"/>
  <c r="B1079" i="98"/>
  <c r="J1076" i="98"/>
  <c r="I1076" i="98"/>
  <c r="H1076" i="98"/>
  <c r="F1076" i="98"/>
  <c r="K1075" i="98"/>
  <c r="F1075" i="98"/>
  <c r="K1074" i="98"/>
  <c r="F1074" i="98"/>
  <c r="K1073" i="98"/>
  <c r="F1073" i="98"/>
  <c r="L1072" i="98"/>
  <c r="K1072" i="98"/>
  <c r="J1072" i="98"/>
  <c r="I1072" i="98"/>
  <c r="H1072" i="98"/>
  <c r="G1072" i="98"/>
  <c r="K1071" i="98"/>
  <c r="I1071" i="98"/>
  <c r="H1071" i="98"/>
  <c r="G1071" i="98"/>
  <c r="K1070" i="98"/>
  <c r="I1070" i="98"/>
  <c r="H1070" i="98"/>
  <c r="G1070" i="98"/>
  <c r="L1069" i="98"/>
  <c r="K1069" i="98"/>
  <c r="J1069" i="98"/>
  <c r="I1069" i="98"/>
  <c r="H1069" i="98"/>
  <c r="G1069" i="98"/>
  <c r="V1068" i="98"/>
  <c r="U1068" i="98"/>
  <c r="T1068" i="98"/>
  <c r="L1074" i="98" s="1"/>
  <c r="S1068" i="98"/>
  <c r="J1074" i="98" s="1"/>
  <c r="R1068" i="98"/>
  <c r="L1073" i="98" s="1"/>
  <c r="Q1068" i="98"/>
  <c r="J1073" i="98" s="1"/>
  <c r="F1068" i="98"/>
  <c r="E1068" i="98"/>
  <c r="B1068" i="98"/>
  <c r="V1065" i="98"/>
  <c r="U1065" i="98"/>
  <c r="T1065" i="98"/>
  <c r="S1065" i="98"/>
  <c r="R1065" i="98"/>
  <c r="Q1065" i="98"/>
  <c r="L1065" i="98"/>
  <c r="K1066" i="98" s="1"/>
  <c r="K1065" i="98"/>
  <c r="J1065" i="98"/>
  <c r="O1066" i="98" s="1"/>
  <c r="I1065" i="98"/>
  <c r="F1065" i="98"/>
  <c r="E1065" i="98"/>
  <c r="C1065" i="98"/>
  <c r="B1065" i="98"/>
  <c r="K1062" i="98"/>
  <c r="F1062" i="98"/>
  <c r="K1061" i="98"/>
  <c r="K1060" i="98" s="1"/>
  <c r="I1061" i="98"/>
  <c r="I1060" i="98" s="1"/>
  <c r="G1061" i="98"/>
  <c r="G1060" i="98" s="1"/>
  <c r="H1060" i="98"/>
  <c r="F1059" i="98"/>
  <c r="E1059" i="98"/>
  <c r="B1059" i="98"/>
  <c r="J1056" i="98"/>
  <c r="I1056" i="98"/>
  <c r="H1056" i="98"/>
  <c r="F1056" i="98"/>
  <c r="K1055" i="98"/>
  <c r="F1055" i="98"/>
  <c r="K1054" i="98"/>
  <c r="F1054" i="98"/>
  <c r="K1053" i="98"/>
  <c r="F1053" i="98"/>
  <c r="L1052" i="98"/>
  <c r="K1052" i="98"/>
  <c r="J1052" i="98"/>
  <c r="I1052" i="98"/>
  <c r="H1052" i="98"/>
  <c r="G1052" i="98"/>
  <c r="K1051" i="98"/>
  <c r="I1051" i="98"/>
  <c r="H1051" i="98"/>
  <c r="G1051" i="98"/>
  <c r="K1050" i="98"/>
  <c r="I1050" i="98"/>
  <c r="H1050" i="98"/>
  <c r="G1050" i="98"/>
  <c r="L1049" i="98"/>
  <c r="K1049" i="98"/>
  <c r="J1049" i="98"/>
  <c r="I1049" i="98"/>
  <c r="H1049" i="98"/>
  <c r="G1049" i="98"/>
  <c r="V1048" i="98"/>
  <c r="U1048" i="98"/>
  <c r="T1048" i="98"/>
  <c r="L1054" i="98" s="1"/>
  <c r="S1048" i="98"/>
  <c r="J1054" i="98" s="1"/>
  <c r="R1048" i="98"/>
  <c r="L1053" i="98" s="1"/>
  <c r="Q1048" i="98"/>
  <c r="J1053" i="98" s="1"/>
  <c r="F1048" i="98"/>
  <c r="E1048" i="98"/>
  <c r="B1048" i="98"/>
  <c r="V1045" i="98"/>
  <c r="U1045" i="98"/>
  <c r="T1045" i="98"/>
  <c r="S1045" i="98"/>
  <c r="R1045" i="98"/>
  <c r="Q1045" i="98"/>
  <c r="L1045" i="98"/>
  <c r="K1046" i="98" s="1"/>
  <c r="K1045" i="98"/>
  <c r="J1045" i="98"/>
  <c r="O1046" i="98" s="1"/>
  <c r="I1045" i="98"/>
  <c r="H1045" i="98"/>
  <c r="G1045" i="98"/>
  <c r="F1045" i="98"/>
  <c r="E1045" i="98"/>
  <c r="C1045" i="98"/>
  <c r="B1045" i="98"/>
  <c r="K1042" i="98"/>
  <c r="F1042" i="98"/>
  <c r="K1041" i="98"/>
  <c r="K1040" i="98" s="1"/>
  <c r="I1041" i="98"/>
  <c r="I1040" i="98" s="1"/>
  <c r="G1041" i="98"/>
  <c r="G1040" i="98" s="1"/>
  <c r="H1040" i="98"/>
  <c r="F1039" i="98"/>
  <c r="E1039" i="98"/>
  <c r="B1039" i="98"/>
  <c r="J1036" i="98"/>
  <c r="I1036" i="98"/>
  <c r="H1036" i="98"/>
  <c r="F1036" i="98"/>
  <c r="K1035" i="98"/>
  <c r="F1035" i="98"/>
  <c r="K1034" i="98"/>
  <c r="F1034" i="98"/>
  <c r="K1033" i="98"/>
  <c r="F1033" i="98"/>
  <c r="L1032" i="98"/>
  <c r="K1032" i="98"/>
  <c r="J1032" i="98"/>
  <c r="I1032" i="98"/>
  <c r="H1032" i="98"/>
  <c r="G1032" i="98"/>
  <c r="K1031" i="98"/>
  <c r="I1031" i="98"/>
  <c r="H1031" i="98"/>
  <c r="G1031" i="98"/>
  <c r="K1030" i="98"/>
  <c r="I1030" i="98"/>
  <c r="H1030" i="98"/>
  <c r="G1030" i="98"/>
  <c r="L1029" i="98"/>
  <c r="K1029" i="98"/>
  <c r="J1029" i="98"/>
  <c r="I1029" i="98"/>
  <c r="H1029" i="98"/>
  <c r="G1029" i="98"/>
  <c r="V1028" i="98"/>
  <c r="U1028" i="98"/>
  <c r="T1028" i="98"/>
  <c r="L1034" i="98" s="1"/>
  <c r="S1028" i="98"/>
  <c r="J1034" i="98" s="1"/>
  <c r="R1028" i="98"/>
  <c r="L1033" i="98" s="1"/>
  <c r="Q1028" i="98"/>
  <c r="J1033" i="98" s="1"/>
  <c r="F1028" i="98"/>
  <c r="E1028" i="98"/>
  <c r="B1028" i="98"/>
  <c r="V1025" i="98"/>
  <c r="U1025" i="98"/>
  <c r="T1025" i="98"/>
  <c r="S1025" i="98"/>
  <c r="R1025" i="98"/>
  <c r="Q1025" i="98"/>
  <c r="L1025" i="98"/>
  <c r="K1026" i="98" s="1"/>
  <c r="K1025" i="98"/>
  <c r="J1025" i="98"/>
  <c r="I1026" i="98" s="1"/>
  <c r="I1025" i="98"/>
  <c r="H1025" i="98"/>
  <c r="G1025" i="98"/>
  <c r="F1025" i="98"/>
  <c r="E1025" i="98"/>
  <c r="C1025" i="98"/>
  <c r="B1025" i="98"/>
  <c r="K1022" i="98"/>
  <c r="F1022" i="98"/>
  <c r="K1021" i="98"/>
  <c r="K1020" i="98" s="1"/>
  <c r="I1021" i="98"/>
  <c r="I1020" i="98" s="1"/>
  <c r="G1021" i="98"/>
  <c r="G1020" i="98" s="1"/>
  <c r="H1020" i="98"/>
  <c r="F1019" i="98"/>
  <c r="E1019" i="98"/>
  <c r="B1019" i="98"/>
  <c r="J1016" i="98"/>
  <c r="I1016" i="98"/>
  <c r="H1016" i="98"/>
  <c r="F1016" i="98"/>
  <c r="K1015" i="98"/>
  <c r="F1015" i="98"/>
  <c r="K1014" i="98"/>
  <c r="F1014" i="98"/>
  <c r="K1013" i="98"/>
  <c r="F1013" i="98"/>
  <c r="L1012" i="98"/>
  <c r="K1012" i="98"/>
  <c r="J1012" i="98"/>
  <c r="I1012" i="98"/>
  <c r="H1012" i="98"/>
  <c r="G1012" i="98"/>
  <c r="K1011" i="98"/>
  <c r="I1011" i="98"/>
  <c r="H1011" i="98"/>
  <c r="G1011" i="98"/>
  <c r="K1010" i="98"/>
  <c r="I1010" i="98"/>
  <c r="H1010" i="98"/>
  <c r="G1010" i="98"/>
  <c r="L1009" i="98"/>
  <c r="K1009" i="98"/>
  <c r="J1009" i="98"/>
  <c r="I1009" i="98"/>
  <c r="H1009" i="98"/>
  <c r="G1009" i="98"/>
  <c r="V1008" i="98"/>
  <c r="U1008" i="98"/>
  <c r="T1008" i="98"/>
  <c r="L1014" i="98" s="1"/>
  <c r="S1008" i="98"/>
  <c r="J1014" i="98" s="1"/>
  <c r="R1008" i="98"/>
  <c r="L1013" i="98" s="1"/>
  <c r="Q1008" i="98"/>
  <c r="J1013" i="98" s="1"/>
  <c r="F1008" i="98"/>
  <c r="E1008" i="98"/>
  <c r="B1008" i="98"/>
  <c r="V1005" i="98"/>
  <c r="U1005" i="98"/>
  <c r="T1005" i="98"/>
  <c r="S1005" i="98"/>
  <c r="R1005" i="98"/>
  <c r="Q1005" i="98"/>
  <c r="L1005" i="98"/>
  <c r="P1006" i="98" s="1"/>
  <c r="K1005" i="98"/>
  <c r="J1005" i="98"/>
  <c r="I1006" i="98" s="1"/>
  <c r="I1005" i="98"/>
  <c r="F1005" i="98"/>
  <c r="E1005" i="98"/>
  <c r="C1005" i="98"/>
  <c r="B1005" i="98"/>
  <c r="K1002" i="98"/>
  <c r="F1002" i="98"/>
  <c r="K1001" i="98"/>
  <c r="K1000" i="98" s="1"/>
  <c r="I1001" i="98"/>
  <c r="I1000" i="98" s="1"/>
  <c r="G1001" i="98"/>
  <c r="G1000" i="98" s="1"/>
  <c r="H1000" i="98"/>
  <c r="F999" i="98"/>
  <c r="E999" i="98"/>
  <c r="B999" i="98"/>
  <c r="J996" i="98"/>
  <c r="I996" i="98"/>
  <c r="H996" i="98"/>
  <c r="F996" i="98"/>
  <c r="K995" i="98"/>
  <c r="F995" i="98"/>
  <c r="K994" i="98"/>
  <c r="F994" i="98"/>
  <c r="K993" i="98"/>
  <c r="F993" i="98"/>
  <c r="L992" i="98"/>
  <c r="K992" i="98"/>
  <c r="J992" i="98"/>
  <c r="I992" i="98"/>
  <c r="H992" i="98"/>
  <c r="G992" i="98"/>
  <c r="K991" i="98"/>
  <c r="I991" i="98"/>
  <c r="H991" i="98"/>
  <c r="G991" i="98"/>
  <c r="K990" i="98"/>
  <c r="I990" i="98"/>
  <c r="H990" i="98"/>
  <c r="G990" i="98"/>
  <c r="L989" i="98"/>
  <c r="K989" i="98"/>
  <c r="J989" i="98"/>
  <c r="I989" i="98"/>
  <c r="H989" i="98"/>
  <c r="G989" i="98"/>
  <c r="V988" i="98"/>
  <c r="U988" i="98"/>
  <c r="T988" i="98"/>
  <c r="L994" i="98" s="1"/>
  <c r="S988" i="98"/>
  <c r="J994" i="98" s="1"/>
  <c r="R988" i="98"/>
  <c r="L993" i="98" s="1"/>
  <c r="Q988" i="98"/>
  <c r="J993" i="98" s="1"/>
  <c r="F988" i="98"/>
  <c r="E988" i="98"/>
  <c r="B988" i="98"/>
  <c r="K985" i="98"/>
  <c r="F985" i="98"/>
  <c r="K984" i="98"/>
  <c r="K983" i="98" s="1"/>
  <c r="I984" i="98"/>
  <c r="I983" i="98" s="1"/>
  <c r="G984" i="98"/>
  <c r="G983" i="98" s="1"/>
  <c r="H983" i="98"/>
  <c r="F982" i="98"/>
  <c r="E982" i="98"/>
  <c r="B982" i="98"/>
  <c r="J979" i="98"/>
  <c r="I979" i="98"/>
  <c r="H979" i="98"/>
  <c r="F979" i="98"/>
  <c r="K978" i="98"/>
  <c r="F978" i="98"/>
  <c r="K977" i="98"/>
  <c r="F977" i="98"/>
  <c r="K976" i="98"/>
  <c r="F976" i="98"/>
  <c r="V975" i="98"/>
  <c r="U975" i="98"/>
  <c r="T975" i="98"/>
  <c r="S975" i="98"/>
  <c r="R975" i="98"/>
  <c r="Q975" i="98"/>
  <c r="L975" i="98"/>
  <c r="K975" i="98"/>
  <c r="J975" i="98"/>
  <c r="I975" i="98"/>
  <c r="G975" i="98"/>
  <c r="F975" i="98"/>
  <c r="E975" i="98"/>
  <c r="C975" i="98"/>
  <c r="B975" i="98"/>
  <c r="L974" i="98"/>
  <c r="K974" i="98"/>
  <c r="J974" i="98"/>
  <c r="I974" i="98"/>
  <c r="H974" i="98"/>
  <c r="G974" i="98"/>
  <c r="K973" i="98"/>
  <c r="I973" i="98"/>
  <c r="H973" i="98"/>
  <c r="G973" i="98"/>
  <c r="K972" i="98"/>
  <c r="I972" i="98"/>
  <c r="H972" i="98"/>
  <c r="G972" i="98"/>
  <c r="L971" i="98"/>
  <c r="K971" i="98"/>
  <c r="J971" i="98"/>
  <c r="I971" i="98"/>
  <c r="H971" i="98"/>
  <c r="G971" i="98"/>
  <c r="V970" i="98"/>
  <c r="U970" i="98"/>
  <c r="T970" i="98"/>
  <c r="S970" i="98"/>
  <c r="J977" i="98" s="1"/>
  <c r="R970" i="98"/>
  <c r="Q970" i="98"/>
  <c r="F970" i="98"/>
  <c r="E970" i="98"/>
  <c r="B970" i="98"/>
  <c r="K967" i="98"/>
  <c r="F967" i="98"/>
  <c r="K966" i="98"/>
  <c r="K965" i="98" s="1"/>
  <c r="I966" i="98"/>
  <c r="I965" i="98" s="1"/>
  <c r="G966" i="98"/>
  <c r="G965" i="98" s="1"/>
  <c r="H965" i="98"/>
  <c r="F964" i="98"/>
  <c r="E964" i="98"/>
  <c r="B964" i="98"/>
  <c r="J961" i="98"/>
  <c r="I961" i="98"/>
  <c r="H961" i="98"/>
  <c r="F961" i="98"/>
  <c r="K960" i="98"/>
  <c r="F960" i="98"/>
  <c r="K959" i="98"/>
  <c r="F959" i="98"/>
  <c r="K958" i="98"/>
  <c r="F958" i="98"/>
  <c r="V957" i="98"/>
  <c r="U957" i="98"/>
  <c r="T957" i="98"/>
  <c r="S957" i="98"/>
  <c r="R957" i="98"/>
  <c r="Q957" i="98"/>
  <c r="L957" i="98"/>
  <c r="K957" i="98"/>
  <c r="J957" i="98"/>
  <c r="I957" i="98"/>
  <c r="G957" i="98"/>
  <c r="F957" i="98"/>
  <c r="E957" i="98"/>
  <c r="C957" i="98"/>
  <c r="B957" i="98"/>
  <c r="L956" i="98"/>
  <c r="K956" i="98"/>
  <c r="J956" i="98"/>
  <c r="I956" i="98"/>
  <c r="H956" i="98"/>
  <c r="G956" i="98"/>
  <c r="K955" i="98"/>
  <c r="I955" i="98"/>
  <c r="H955" i="98"/>
  <c r="G955" i="98"/>
  <c r="K954" i="98"/>
  <c r="I954" i="98"/>
  <c r="H954" i="98"/>
  <c r="G954" i="98"/>
  <c r="L953" i="98"/>
  <c r="K953" i="98"/>
  <c r="J953" i="98"/>
  <c r="I953" i="98"/>
  <c r="H953" i="98"/>
  <c r="G953" i="98"/>
  <c r="V952" i="98"/>
  <c r="U952" i="98"/>
  <c r="T952" i="98"/>
  <c r="S952" i="98"/>
  <c r="R952" i="98"/>
  <c r="Q952" i="98"/>
  <c r="F952" i="98"/>
  <c r="E952" i="98"/>
  <c r="B952" i="98"/>
  <c r="K949" i="98"/>
  <c r="F949" i="98"/>
  <c r="K948" i="98"/>
  <c r="K947" i="98" s="1"/>
  <c r="I948" i="98"/>
  <c r="I947" i="98" s="1"/>
  <c r="G948" i="98"/>
  <c r="G947" i="98" s="1"/>
  <c r="H947" i="98"/>
  <c r="F946" i="98"/>
  <c r="E946" i="98"/>
  <c r="B946" i="98"/>
  <c r="J943" i="98"/>
  <c r="I943" i="98"/>
  <c r="H943" i="98"/>
  <c r="F943" i="98"/>
  <c r="K942" i="98"/>
  <c r="F942" i="98"/>
  <c r="K941" i="98"/>
  <c r="F941" i="98"/>
  <c r="K940" i="98"/>
  <c r="F940" i="98"/>
  <c r="V939" i="98"/>
  <c r="U939" i="98"/>
  <c r="T939" i="98"/>
  <c r="S939" i="98"/>
  <c r="R939" i="98"/>
  <c r="Q939" i="98"/>
  <c r="L939" i="98"/>
  <c r="K939" i="98"/>
  <c r="J939" i="98"/>
  <c r="I939" i="98"/>
  <c r="G939" i="98"/>
  <c r="F939" i="98"/>
  <c r="E939" i="98"/>
  <c r="C939" i="98"/>
  <c r="B939" i="98"/>
  <c r="L938" i="98"/>
  <c r="K938" i="98"/>
  <c r="J938" i="98"/>
  <c r="I938" i="98"/>
  <c r="H938" i="98"/>
  <c r="G938" i="98"/>
  <c r="K937" i="98"/>
  <c r="I937" i="98"/>
  <c r="H937" i="98"/>
  <c r="G937" i="98"/>
  <c r="K936" i="98"/>
  <c r="I936" i="98"/>
  <c r="H936" i="98"/>
  <c r="G936" i="98"/>
  <c r="L935" i="98"/>
  <c r="K935" i="98"/>
  <c r="J935" i="98"/>
  <c r="I935" i="98"/>
  <c r="H935" i="98"/>
  <c r="G935" i="98"/>
  <c r="V934" i="98"/>
  <c r="U934" i="98"/>
  <c r="T934" i="98"/>
  <c r="S934" i="98"/>
  <c r="R934" i="98"/>
  <c r="Q934" i="98"/>
  <c r="F934" i="98"/>
  <c r="E934" i="98"/>
  <c r="B934" i="98"/>
  <c r="V931" i="98"/>
  <c r="U931" i="98"/>
  <c r="T931" i="98"/>
  <c r="S931" i="98"/>
  <c r="R931" i="98"/>
  <c r="Q931" i="98"/>
  <c r="L931" i="98"/>
  <c r="P932" i="98" s="1"/>
  <c r="K931" i="98"/>
  <c r="J931" i="98"/>
  <c r="O932" i="98" s="1"/>
  <c r="I931" i="98"/>
  <c r="H931" i="98"/>
  <c r="G931" i="98"/>
  <c r="F931" i="98"/>
  <c r="E931" i="98"/>
  <c r="C931" i="98"/>
  <c r="B931" i="98"/>
  <c r="V928" i="98"/>
  <c r="U928" i="98"/>
  <c r="T928" i="98"/>
  <c r="S928" i="98"/>
  <c r="R928" i="98"/>
  <c r="Q928" i="98"/>
  <c r="L928" i="98"/>
  <c r="P929" i="98" s="1"/>
  <c r="K928" i="98"/>
  <c r="J928" i="98"/>
  <c r="O929" i="98" s="1"/>
  <c r="I928" i="98"/>
  <c r="H928" i="98"/>
  <c r="G928" i="98"/>
  <c r="F928" i="98"/>
  <c r="E928" i="98"/>
  <c r="C928" i="98"/>
  <c r="B928" i="98"/>
  <c r="K925" i="98"/>
  <c r="F925" i="98"/>
  <c r="K924" i="98"/>
  <c r="K923" i="98" s="1"/>
  <c r="I924" i="98"/>
  <c r="I923" i="98" s="1"/>
  <c r="G924" i="98"/>
  <c r="G923" i="98" s="1"/>
  <c r="H923" i="98"/>
  <c r="F922" i="98"/>
  <c r="E922" i="98"/>
  <c r="B922" i="98"/>
  <c r="J919" i="98"/>
  <c r="I919" i="98"/>
  <c r="H919" i="98"/>
  <c r="F919" i="98"/>
  <c r="K918" i="98"/>
  <c r="F918" i="98"/>
  <c r="K917" i="98"/>
  <c r="F917" i="98"/>
  <c r="K916" i="98"/>
  <c r="F916" i="98"/>
  <c r="L915" i="98"/>
  <c r="K915" i="98"/>
  <c r="J915" i="98"/>
  <c r="I915" i="98"/>
  <c r="H915" i="98"/>
  <c r="G915" i="98"/>
  <c r="K914" i="98"/>
  <c r="I914" i="98"/>
  <c r="H914" i="98"/>
  <c r="G914" i="98"/>
  <c r="K913" i="98"/>
  <c r="I913" i="98"/>
  <c r="H913" i="98"/>
  <c r="G913" i="98"/>
  <c r="L912" i="98"/>
  <c r="K912" i="98"/>
  <c r="J912" i="98"/>
  <c r="I912" i="98"/>
  <c r="H912" i="98"/>
  <c r="G912" i="98"/>
  <c r="V911" i="98"/>
  <c r="U911" i="98"/>
  <c r="T911" i="98"/>
  <c r="L917" i="98" s="1"/>
  <c r="S911" i="98"/>
  <c r="J917" i="98" s="1"/>
  <c r="R911" i="98"/>
  <c r="L916" i="98" s="1"/>
  <c r="Q911" i="98"/>
  <c r="J916" i="98" s="1"/>
  <c r="F911" i="98"/>
  <c r="E911" i="98"/>
  <c r="B911" i="98"/>
  <c r="K908" i="98"/>
  <c r="F908" i="98"/>
  <c r="K907" i="98"/>
  <c r="K906" i="98" s="1"/>
  <c r="I907" i="98"/>
  <c r="I906" i="98" s="1"/>
  <c r="G907" i="98"/>
  <c r="G906" i="98" s="1"/>
  <c r="H906" i="98"/>
  <c r="F905" i="98"/>
  <c r="E905" i="98"/>
  <c r="B905" i="98"/>
  <c r="J902" i="98"/>
  <c r="I902" i="98"/>
  <c r="H902" i="98"/>
  <c r="F902" i="98"/>
  <c r="K901" i="98"/>
  <c r="F901" i="98"/>
  <c r="K900" i="98"/>
  <c r="F900" i="98"/>
  <c r="K899" i="98"/>
  <c r="F899" i="98"/>
  <c r="V898" i="98"/>
  <c r="U898" i="98"/>
  <c r="T898" i="98"/>
  <c r="S898" i="98"/>
  <c r="R898" i="98"/>
  <c r="Q898" i="98"/>
  <c r="L898" i="98"/>
  <c r="K898" i="98"/>
  <c r="J898" i="98"/>
  <c r="I898" i="98"/>
  <c r="F898" i="98"/>
  <c r="E898" i="98"/>
  <c r="C898" i="98"/>
  <c r="B898" i="98"/>
  <c r="L897" i="98"/>
  <c r="K897" i="98"/>
  <c r="J897" i="98"/>
  <c r="I897" i="98"/>
  <c r="H897" i="98"/>
  <c r="G897" i="98"/>
  <c r="K896" i="98"/>
  <c r="I896" i="98"/>
  <c r="H896" i="98"/>
  <c r="G896" i="98"/>
  <c r="K895" i="98"/>
  <c r="I895" i="98"/>
  <c r="H895" i="98"/>
  <c r="G895" i="98"/>
  <c r="L894" i="98"/>
  <c r="K894" i="98"/>
  <c r="J894" i="98"/>
  <c r="I894" i="98"/>
  <c r="H894" i="98"/>
  <c r="G894" i="98"/>
  <c r="V893" i="98"/>
  <c r="U893" i="98"/>
  <c r="T893" i="98"/>
  <c r="S893" i="98"/>
  <c r="R893" i="98"/>
  <c r="Q893" i="98"/>
  <c r="F893" i="98"/>
  <c r="E893" i="98"/>
  <c r="B893" i="98"/>
  <c r="V890" i="98"/>
  <c r="U890" i="98"/>
  <c r="T890" i="98"/>
  <c r="S890" i="98"/>
  <c r="R890" i="98"/>
  <c r="Q890" i="98"/>
  <c r="L890" i="98"/>
  <c r="K891" i="98" s="1"/>
  <c r="K890" i="98"/>
  <c r="J890" i="98"/>
  <c r="O891" i="98" s="1"/>
  <c r="I890" i="98"/>
  <c r="F890" i="98"/>
  <c r="E890" i="98"/>
  <c r="C890" i="98"/>
  <c r="B890" i="98"/>
  <c r="K887" i="98"/>
  <c r="F887" i="98"/>
  <c r="K886" i="98"/>
  <c r="K885" i="98" s="1"/>
  <c r="I886" i="98"/>
  <c r="I885" i="98" s="1"/>
  <c r="G886" i="98"/>
  <c r="G885" i="98" s="1"/>
  <c r="H885" i="98"/>
  <c r="F884" i="98"/>
  <c r="E884" i="98"/>
  <c r="B884" i="98"/>
  <c r="J881" i="98"/>
  <c r="I881" i="98"/>
  <c r="H881" i="98"/>
  <c r="F881" i="98"/>
  <c r="K880" i="98"/>
  <c r="F880" i="98"/>
  <c r="K879" i="98"/>
  <c r="F879" i="98"/>
  <c r="K878" i="98"/>
  <c r="F878" i="98"/>
  <c r="L877" i="98"/>
  <c r="K877" i="98"/>
  <c r="J877" i="98"/>
  <c r="I877" i="98"/>
  <c r="H877" i="98"/>
  <c r="G877" i="98"/>
  <c r="K876" i="98"/>
  <c r="I876" i="98"/>
  <c r="H876" i="98"/>
  <c r="G876" i="98"/>
  <c r="K875" i="98"/>
  <c r="I875" i="98"/>
  <c r="H875" i="98"/>
  <c r="G875" i="98"/>
  <c r="L874" i="98"/>
  <c r="K874" i="98"/>
  <c r="J874" i="98"/>
  <c r="I874" i="98"/>
  <c r="H874" i="98"/>
  <c r="G874" i="98"/>
  <c r="V873" i="98"/>
  <c r="U873" i="98"/>
  <c r="T873" i="98"/>
  <c r="L879" i="98" s="1"/>
  <c r="S873" i="98"/>
  <c r="J879" i="98" s="1"/>
  <c r="R873" i="98"/>
  <c r="L878" i="98" s="1"/>
  <c r="Q873" i="98"/>
  <c r="J878" i="98" s="1"/>
  <c r="F873" i="98"/>
  <c r="E873" i="98"/>
  <c r="B873" i="98"/>
  <c r="K870" i="98"/>
  <c r="F870" i="98"/>
  <c r="K869" i="98"/>
  <c r="K868" i="98" s="1"/>
  <c r="I869" i="98"/>
  <c r="I868" i="98" s="1"/>
  <c r="G869" i="98"/>
  <c r="G868" i="98" s="1"/>
  <c r="H868" i="98"/>
  <c r="F867" i="98"/>
  <c r="E867" i="98"/>
  <c r="B867" i="98"/>
  <c r="J864" i="98"/>
  <c r="I864" i="98"/>
  <c r="H864" i="98"/>
  <c r="F864" i="98"/>
  <c r="K863" i="98"/>
  <c r="F863" i="98"/>
  <c r="K862" i="98"/>
  <c r="F862" i="98"/>
  <c r="K861" i="98"/>
  <c r="F861" i="98"/>
  <c r="L860" i="98"/>
  <c r="K860" i="98"/>
  <c r="J860" i="98"/>
  <c r="I860" i="98"/>
  <c r="H860" i="98"/>
  <c r="G860" i="98"/>
  <c r="K859" i="98"/>
  <c r="I859" i="98"/>
  <c r="H859" i="98"/>
  <c r="G859" i="98"/>
  <c r="K858" i="98"/>
  <c r="I858" i="98"/>
  <c r="H858" i="98"/>
  <c r="G858" i="98"/>
  <c r="L857" i="98"/>
  <c r="K857" i="98"/>
  <c r="J857" i="98"/>
  <c r="I857" i="98"/>
  <c r="H857" i="98"/>
  <c r="G857" i="98"/>
  <c r="V856" i="98"/>
  <c r="U856" i="98"/>
  <c r="T856" i="98"/>
  <c r="L862" i="98" s="1"/>
  <c r="S856" i="98"/>
  <c r="J862" i="98" s="1"/>
  <c r="R856" i="98"/>
  <c r="L861" i="98" s="1"/>
  <c r="Q856" i="98"/>
  <c r="J861" i="98" s="1"/>
  <c r="F856" i="98"/>
  <c r="E856" i="98"/>
  <c r="B856" i="98"/>
  <c r="A855" i="98"/>
  <c r="K853" i="98"/>
  <c r="J853" i="98"/>
  <c r="K852" i="98"/>
  <c r="J852" i="98"/>
  <c r="A851" i="98"/>
  <c r="V847" i="98"/>
  <c r="U847" i="98"/>
  <c r="T847" i="98"/>
  <c r="S847" i="98"/>
  <c r="R847" i="98"/>
  <c r="Q847" i="98"/>
  <c r="L847" i="98"/>
  <c r="K848" i="98" s="1"/>
  <c r="K847" i="98"/>
  <c r="J847" i="98"/>
  <c r="I847" i="98"/>
  <c r="H847" i="98"/>
  <c r="G847" i="98"/>
  <c r="F847" i="98"/>
  <c r="E847" i="98"/>
  <c r="C847" i="98"/>
  <c r="B847" i="98"/>
  <c r="K844" i="98"/>
  <c r="F844" i="98"/>
  <c r="K843" i="98"/>
  <c r="K842" i="98" s="1"/>
  <c r="I843" i="98"/>
  <c r="I842" i="98" s="1"/>
  <c r="G843" i="98"/>
  <c r="G842" i="98" s="1"/>
  <c r="H842" i="98"/>
  <c r="F841" i="98"/>
  <c r="E841" i="98"/>
  <c r="B841" i="98"/>
  <c r="J838" i="98"/>
  <c r="I838" i="98"/>
  <c r="H838" i="98"/>
  <c r="F838" i="98"/>
  <c r="K837" i="98"/>
  <c r="F837" i="98"/>
  <c r="K836" i="98"/>
  <c r="F836" i="98"/>
  <c r="K835" i="98"/>
  <c r="F835" i="98"/>
  <c r="V834" i="98"/>
  <c r="U834" i="98"/>
  <c r="T834" i="98"/>
  <c r="S834" i="98"/>
  <c r="R834" i="98"/>
  <c r="Q834" i="98"/>
  <c r="L834" i="98"/>
  <c r="K834" i="98"/>
  <c r="J834" i="98"/>
  <c r="I834" i="98"/>
  <c r="G834" i="98"/>
  <c r="F834" i="98"/>
  <c r="E834" i="98"/>
  <c r="C834" i="98"/>
  <c r="B834" i="98"/>
  <c r="L833" i="98"/>
  <c r="K833" i="98"/>
  <c r="J833" i="98"/>
  <c r="I833" i="98"/>
  <c r="H833" i="98"/>
  <c r="G833" i="98"/>
  <c r="K832" i="98"/>
  <c r="I832" i="98"/>
  <c r="H832" i="98"/>
  <c r="G832" i="98"/>
  <c r="K831" i="98"/>
  <c r="I831" i="98"/>
  <c r="H831" i="98"/>
  <c r="G831" i="98"/>
  <c r="L830" i="98"/>
  <c r="K830" i="98"/>
  <c r="J830" i="98"/>
  <c r="I830" i="98"/>
  <c r="H830" i="98"/>
  <c r="G830" i="98"/>
  <c r="V829" i="98"/>
  <c r="U829" i="98"/>
  <c r="T829" i="98"/>
  <c r="S829" i="98"/>
  <c r="R829" i="98"/>
  <c r="Q829" i="98"/>
  <c r="F829" i="98"/>
  <c r="E829" i="98"/>
  <c r="B829" i="98"/>
  <c r="K826" i="98"/>
  <c r="F826" i="98"/>
  <c r="K825" i="98"/>
  <c r="K824" i="98" s="1"/>
  <c r="I825" i="98"/>
  <c r="I824" i="98" s="1"/>
  <c r="G825" i="98"/>
  <c r="G824" i="98" s="1"/>
  <c r="H824" i="98"/>
  <c r="F823" i="98"/>
  <c r="E823" i="98"/>
  <c r="B823" i="98"/>
  <c r="J820" i="98"/>
  <c r="I820" i="98"/>
  <c r="H820" i="98"/>
  <c r="F820" i="98"/>
  <c r="K819" i="98"/>
  <c r="F819" i="98"/>
  <c r="K818" i="98"/>
  <c r="F818" i="98"/>
  <c r="K817" i="98"/>
  <c r="F817" i="98"/>
  <c r="V816" i="98"/>
  <c r="U816" i="98"/>
  <c r="T816" i="98"/>
  <c r="S816" i="98"/>
  <c r="R816" i="98"/>
  <c r="Q816" i="98"/>
  <c r="L816" i="98"/>
  <c r="K816" i="98"/>
  <c r="J816" i="98"/>
  <c r="I816" i="98"/>
  <c r="F816" i="98"/>
  <c r="E816" i="98"/>
  <c r="C816" i="98"/>
  <c r="B816" i="98"/>
  <c r="L815" i="98"/>
  <c r="K815" i="98"/>
  <c r="J815" i="98"/>
  <c r="I815" i="98"/>
  <c r="H815" i="98"/>
  <c r="G815" i="98"/>
  <c r="K814" i="98"/>
  <c r="I814" i="98"/>
  <c r="H814" i="98"/>
  <c r="G814" i="98"/>
  <c r="K813" i="98"/>
  <c r="I813" i="98"/>
  <c r="H813" i="98"/>
  <c r="G813" i="98"/>
  <c r="L812" i="98"/>
  <c r="K812" i="98"/>
  <c r="J812" i="98"/>
  <c r="I812" i="98"/>
  <c r="H812" i="98"/>
  <c r="G812" i="98"/>
  <c r="V811" i="98"/>
  <c r="U811" i="98"/>
  <c r="T811" i="98"/>
  <c r="S811" i="98"/>
  <c r="R811" i="98"/>
  <c r="Q811" i="98"/>
  <c r="F811" i="98"/>
  <c r="E811" i="98"/>
  <c r="B811" i="98"/>
  <c r="V808" i="98"/>
  <c r="U808" i="98"/>
  <c r="T808" i="98"/>
  <c r="S808" i="98"/>
  <c r="R808" i="98"/>
  <c r="Q808" i="98"/>
  <c r="L808" i="98"/>
  <c r="P809" i="98" s="1"/>
  <c r="K808" i="98"/>
  <c r="J808" i="98"/>
  <c r="I808" i="98"/>
  <c r="F808" i="98"/>
  <c r="E808" i="98"/>
  <c r="C808" i="98"/>
  <c r="B808" i="98"/>
  <c r="K805" i="98"/>
  <c r="F805" i="98"/>
  <c r="K804" i="98"/>
  <c r="K803" i="98" s="1"/>
  <c r="I804" i="98"/>
  <c r="I803" i="98" s="1"/>
  <c r="G804" i="98"/>
  <c r="G803" i="98" s="1"/>
  <c r="H803" i="98"/>
  <c r="F802" i="98"/>
  <c r="E802" i="98"/>
  <c r="B802" i="98"/>
  <c r="J799" i="98"/>
  <c r="I799" i="98"/>
  <c r="H799" i="98"/>
  <c r="F799" i="98"/>
  <c r="K798" i="98"/>
  <c r="F798" i="98"/>
  <c r="K797" i="98"/>
  <c r="F797" i="98"/>
  <c r="K796" i="98"/>
  <c r="F796" i="98"/>
  <c r="L795" i="98"/>
  <c r="K795" i="98"/>
  <c r="J795" i="98"/>
  <c r="I795" i="98"/>
  <c r="H795" i="98"/>
  <c r="G795" i="98"/>
  <c r="K794" i="98"/>
  <c r="I794" i="98"/>
  <c r="H794" i="98"/>
  <c r="G794" i="98"/>
  <c r="K793" i="98"/>
  <c r="I793" i="98"/>
  <c r="H793" i="98"/>
  <c r="G793" i="98"/>
  <c r="L792" i="98"/>
  <c r="K792" i="98"/>
  <c r="J792" i="98"/>
  <c r="I792" i="98"/>
  <c r="H792" i="98"/>
  <c r="G792" i="98"/>
  <c r="V791" i="98"/>
  <c r="U791" i="98"/>
  <c r="T791" i="98"/>
  <c r="L797" i="98" s="1"/>
  <c r="S791" i="98"/>
  <c r="J797" i="98" s="1"/>
  <c r="R791" i="98"/>
  <c r="L796" i="98" s="1"/>
  <c r="Q791" i="98"/>
  <c r="J796" i="98" s="1"/>
  <c r="F791" i="98"/>
  <c r="E791" i="98"/>
  <c r="B791" i="98"/>
  <c r="K788" i="98"/>
  <c r="F788" i="98"/>
  <c r="K787" i="98"/>
  <c r="K786" i="98" s="1"/>
  <c r="I787" i="98"/>
  <c r="I786" i="98" s="1"/>
  <c r="G787" i="98"/>
  <c r="G786" i="98" s="1"/>
  <c r="H786" i="98"/>
  <c r="F785" i="98"/>
  <c r="E785" i="98"/>
  <c r="B785" i="98"/>
  <c r="J782" i="98"/>
  <c r="I782" i="98"/>
  <c r="H782" i="98"/>
  <c r="F782" i="98"/>
  <c r="K781" i="98"/>
  <c r="F781" i="98"/>
  <c r="K780" i="98"/>
  <c r="F780" i="98"/>
  <c r="K779" i="98"/>
  <c r="F779" i="98"/>
  <c r="L778" i="98"/>
  <c r="K778" i="98"/>
  <c r="J778" i="98"/>
  <c r="I778" i="98"/>
  <c r="H778" i="98"/>
  <c r="G778" i="98"/>
  <c r="K777" i="98"/>
  <c r="I777" i="98"/>
  <c r="H777" i="98"/>
  <c r="G777" i="98"/>
  <c r="K776" i="98"/>
  <c r="I776" i="98"/>
  <c r="H776" i="98"/>
  <c r="G776" i="98"/>
  <c r="L775" i="98"/>
  <c r="K775" i="98"/>
  <c r="J775" i="98"/>
  <c r="I775" i="98"/>
  <c r="H775" i="98"/>
  <c r="G775" i="98"/>
  <c r="V774" i="98"/>
  <c r="U774" i="98"/>
  <c r="T774" i="98"/>
  <c r="L780" i="98" s="1"/>
  <c r="S774" i="98"/>
  <c r="J780" i="98" s="1"/>
  <c r="R774" i="98"/>
  <c r="L779" i="98" s="1"/>
  <c r="Q774" i="98"/>
  <c r="J779" i="98" s="1"/>
  <c r="F774" i="98"/>
  <c r="E774" i="98"/>
  <c r="B774" i="98"/>
  <c r="A773" i="98"/>
  <c r="K771" i="98"/>
  <c r="J771" i="98"/>
  <c r="K770" i="98"/>
  <c r="J770" i="98"/>
  <c r="A769" i="98"/>
  <c r="V765" i="98"/>
  <c r="U765" i="98"/>
  <c r="T765" i="98"/>
  <c r="S765" i="98"/>
  <c r="R765" i="98"/>
  <c r="Q765" i="98"/>
  <c r="L765" i="98"/>
  <c r="K766" i="98" s="1"/>
  <c r="K765" i="98"/>
  <c r="J765" i="98"/>
  <c r="O766" i="98" s="1"/>
  <c r="I765" i="98"/>
  <c r="H765" i="98"/>
  <c r="G765" i="98"/>
  <c r="F765" i="98"/>
  <c r="E765" i="98"/>
  <c r="C765" i="98"/>
  <c r="B765" i="98"/>
  <c r="K762" i="98"/>
  <c r="F762" i="98"/>
  <c r="K761" i="98"/>
  <c r="K760" i="98" s="1"/>
  <c r="I761" i="98"/>
  <c r="I760" i="98" s="1"/>
  <c r="G761" i="98"/>
  <c r="G760" i="98" s="1"/>
  <c r="H760" i="98"/>
  <c r="F759" i="98"/>
  <c r="E759" i="98"/>
  <c r="B759" i="98"/>
  <c r="J756" i="98"/>
  <c r="I756" i="98"/>
  <c r="H756" i="98"/>
  <c r="F756" i="98"/>
  <c r="K755" i="98"/>
  <c r="F755" i="98"/>
  <c r="K754" i="98"/>
  <c r="F754" i="98"/>
  <c r="K753" i="98"/>
  <c r="F753" i="98"/>
  <c r="V752" i="98"/>
  <c r="U752" i="98"/>
  <c r="T752" i="98"/>
  <c r="S752" i="98"/>
  <c r="R752" i="98"/>
  <c r="Q752" i="98"/>
  <c r="L752" i="98"/>
  <c r="K752" i="98"/>
  <c r="J752" i="98"/>
  <c r="I752" i="98"/>
  <c r="G752" i="98"/>
  <c r="F752" i="98"/>
  <c r="E752" i="98"/>
  <c r="C752" i="98"/>
  <c r="B752" i="98"/>
  <c r="L751" i="98"/>
  <c r="K751" i="98"/>
  <c r="J751" i="98"/>
  <c r="I751" i="98"/>
  <c r="H751" i="98"/>
  <c r="G751" i="98"/>
  <c r="K750" i="98"/>
  <c r="I750" i="98"/>
  <c r="H750" i="98"/>
  <c r="G750" i="98"/>
  <c r="K749" i="98"/>
  <c r="I749" i="98"/>
  <c r="H749" i="98"/>
  <c r="G749" i="98"/>
  <c r="L748" i="98"/>
  <c r="K748" i="98"/>
  <c r="J748" i="98"/>
  <c r="I748" i="98"/>
  <c r="H748" i="98"/>
  <c r="G748" i="98"/>
  <c r="V747" i="98"/>
  <c r="U747" i="98"/>
  <c r="T747" i="98"/>
  <c r="S747" i="98"/>
  <c r="R747" i="98"/>
  <c r="Q747" i="98"/>
  <c r="F747" i="98"/>
  <c r="E747" i="98"/>
  <c r="B747" i="98"/>
  <c r="K744" i="98"/>
  <c r="F744" i="98"/>
  <c r="K743" i="98"/>
  <c r="K742" i="98" s="1"/>
  <c r="I743" i="98"/>
  <c r="I742" i="98" s="1"/>
  <c r="G743" i="98"/>
  <c r="G742" i="98" s="1"/>
  <c r="H742" i="98"/>
  <c r="F741" i="98"/>
  <c r="E741" i="98"/>
  <c r="B741" i="98"/>
  <c r="J738" i="98"/>
  <c r="I738" i="98"/>
  <c r="H738" i="98"/>
  <c r="F738" i="98"/>
  <c r="K737" i="98"/>
  <c r="F737" i="98"/>
  <c r="K736" i="98"/>
  <c r="F736" i="98"/>
  <c r="K735" i="98"/>
  <c r="F735" i="98"/>
  <c r="V734" i="98"/>
  <c r="U734" i="98"/>
  <c r="T734" i="98"/>
  <c r="S734" i="98"/>
  <c r="R734" i="98"/>
  <c r="Q734" i="98"/>
  <c r="L734" i="98"/>
  <c r="K734" i="98"/>
  <c r="J734" i="98"/>
  <c r="I734" i="98"/>
  <c r="F734" i="98"/>
  <c r="E734" i="98"/>
  <c r="C734" i="98"/>
  <c r="B734" i="98"/>
  <c r="L733" i="98"/>
  <c r="K733" i="98"/>
  <c r="J733" i="98"/>
  <c r="I733" i="98"/>
  <c r="H733" i="98"/>
  <c r="G733" i="98"/>
  <c r="K732" i="98"/>
  <c r="I732" i="98"/>
  <c r="H732" i="98"/>
  <c r="G732" i="98"/>
  <c r="K731" i="98"/>
  <c r="I731" i="98"/>
  <c r="H731" i="98"/>
  <c r="G731" i="98"/>
  <c r="L730" i="98"/>
  <c r="K730" i="98"/>
  <c r="J730" i="98"/>
  <c r="I730" i="98"/>
  <c r="H730" i="98"/>
  <c r="G730" i="98"/>
  <c r="V729" i="98"/>
  <c r="U729" i="98"/>
  <c r="T729" i="98"/>
  <c r="S729" i="98"/>
  <c r="R729" i="98"/>
  <c r="Q729" i="98"/>
  <c r="F729" i="98"/>
  <c r="E729" i="98"/>
  <c r="B729" i="98"/>
  <c r="V726" i="98"/>
  <c r="U726" i="98"/>
  <c r="T726" i="98"/>
  <c r="S726" i="98"/>
  <c r="R726" i="98"/>
  <c r="Q726" i="98"/>
  <c r="L726" i="98"/>
  <c r="P727" i="98" s="1"/>
  <c r="K726" i="98"/>
  <c r="J726" i="98"/>
  <c r="O727" i="98" s="1"/>
  <c r="I726" i="98"/>
  <c r="F726" i="98"/>
  <c r="E726" i="98"/>
  <c r="C726" i="98"/>
  <c r="B726" i="98"/>
  <c r="K723" i="98"/>
  <c r="F723" i="98"/>
  <c r="K722" i="98"/>
  <c r="K721" i="98" s="1"/>
  <c r="I722" i="98"/>
  <c r="I721" i="98" s="1"/>
  <c r="G722" i="98"/>
  <c r="G721" i="98" s="1"/>
  <c r="H721" i="98"/>
  <c r="F720" i="98"/>
  <c r="E720" i="98"/>
  <c r="B720" i="98"/>
  <c r="J717" i="98"/>
  <c r="I717" i="98"/>
  <c r="H717" i="98"/>
  <c r="F717" i="98"/>
  <c r="K716" i="98"/>
  <c r="F716" i="98"/>
  <c r="K715" i="98"/>
  <c r="F715" i="98"/>
  <c r="K714" i="98"/>
  <c r="F714" i="98"/>
  <c r="L713" i="98"/>
  <c r="K713" i="98"/>
  <c r="J713" i="98"/>
  <c r="I713" i="98"/>
  <c r="H713" i="98"/>
  <c r="G713" i="98"/>
  <c r="K712" i="98"/>
  <c r="I712" i="98"/>
  <c r="H712" i="98"/>
  <c r="G712" i="98"/>
  <c r="K711" i="98"/>
  <c r="I711" i="98"/>
  <c r="H711" i="98"/>
  <c r="G711" i="98"/>
  <c r="L710" i="98"/>
  <c r="K710" i="98"/>
  <c r="J710" i="98"/>
  <c r="I710" i="98"/>
  <c r="H710" i="98"/>
  <c r="G710" i="98"/>
  <c r="V709" i="98"/>
  <c r="U709" i="98"/>
  <c r="T709" i="98"/>
  <c r="L715" i="98" s="1"/>
  <c r="S709" i="98"/>
  <c r="J715" i="98" s="1"/>
  <c r="R709" i="98"/>
  <c r="L714" i="98" s="1"/>
  <c r="Q709" i="98"/>
  <c r="J714" i="98" s="1"/>
  <c r="F709" i="98"/>
  <c r="E709" i="98"/>
  <c r="B709" i="98"/>
  <c r="K706" i="98"/>
  <c r="F706" i="98"/>
  <c r="K705" i="98"/>
  <c r="K704" i="98" s="1"/>
  <c r="I705" i="98"/>
  <c r="I704" i="98" s="1"/>
  <c r="G705" i="98"/>
  <c r="G704" i="98" s="1"/>
  <c r="H704" i="98"/>
  <c r="F703" i="98"/>
  <c r="E703" i="98"/>
  <c r="B703" i="98"/>
  <c r="J700" i="98"/>
  <c r="I700" i="98"/>
  <c r="H700" i="98"/>
  <c r="F700" i="98"/>
  <c r="K699" i="98"/>
  <c r="F699" i="98"/>
  <c r="K698" i="98"/>
  <c r="F698" i="98"/>
  <c r="K697" i="98"/>
  <c r="F697" i="98"/>
  <c r="L696" i="98"/>
  <c r="K696" i="98"/>
  <c r="J696" i="98"/>
  <c r="I696" i="98"/>
  <c r="H696" i="98"/>
  <c r="G696" i="98"/>
  <c r="K695" i="98"/>
  <c r="I695" i="98"/>
  <c r="H695" i="98"/>
  <c r="G695" i="98"/>
  <c r="K694" i="98"/>
  <c r="I694" i="98"/>
  <c r="H694" i="98"/>
  <c r="G694" i="98"/>
  <c r="L693" i="98"/>
  <c r="K693" i="98"/>
  <c r="J693" i="98"/>
  <c r="I693" i="98"/>
  <c r="H693" i="98"/>
  <c r="G693" i="98"/>
  <c r="V692" i="98"/>
  <c r="U692" i="98"/>
  <c r="T692" i="98"/>
  <c r="L698" i="98" s="1"/>
  <c r="S692" i="98"/>
  <c r="J698" i="98" s="1"/>
  <c r="R692" i="98"/>
  <c r="L697" i="98" s="1"/>
  <c r="Q692" i="98"/>
  <c r="J697" i="98" s="1"/>
  <c r="F692" i="98"/>
  <c r="E692" i="98"/>
  <c r="B692" i="98"/>
  <c r="A691" i="98"/>
  <c r="K689" i="98"/>
  <c r="J689" i="98"/>
  <c r="K688" i="98"/>
  <c r="J688" i="98"/>
  <c r="A687" i="98"/>
  <c r="V683" i="98"/>
  <c r="U683" i="98"/>
  <c r="T683" i="98"/>
  <c r="S683" i="98"/>
  <c r="R683" i="98"/>
  <c r="Q683" i="98"/>
  <c r="L683" i="98"/>
  <c r="P684" i="98" s="1"/>
  <c r="K683" i="98"/>
  <c r="J683" i="98"/>
  <c r="O684" i="98" s="1"/>
  <c r="I683" i="98"/>
  <c r="H683" i="98"/>
  <c r="G683" i="98"/>
  <c r="F683" i="98"/>
  <c r="E683" i="98"/>
  <c r="C683" i="98"/>
  <c r="B683" i="98"/>
  <c r="K680" i="98"/>
  <c r="F680" i="98"/>
  <c r="K679" i="98"/>
  <c r="K678" i="98" s="1"/>
  <c r="I679" i="98"/>
  <c r="I678" i="98" s="1"/>
  <c r="G679" i="98"/>
  <c r="G678" i="98" s="1"/>
  <c r="H678" i="98"/>
  <c r="F677" i="98"/>
  <c r="E677" i="98"/>
  <c r="B677" i="98"/>
  <c r="J674" i="98"/>
  <c r="I674" i="98"/>
  <c r="H674" i="98"/>
  <c r="F674" i="98"/>
  <c r="K673" i="98"/>
  <c r="F673" i="98"/>
  <c r="K672" i="98"/>
  <c r="F672" i="98"/>
  <c r="K671" i="98"/>
  <c r="F671" i="98"/>
  <c r="V670" i="98"/>
  <c r="U670" i="98"/>
  <c r="T670" i="98"/>
  <c r="S670" i="98"/>
  <c r="R670" i="98"/>
  <c r="Q670" i="98"/>
  <c r="L670" i="98"/>
  <c r="K670" i="98"/>
  <c r="J670" i="98"/>
  <c r="I670" i="98"/>
  <c r="G670" i="98"/>
  <c r="F670" i="98"/>
  <c r="E670" i="98"/>
  <c r="C670" i="98"/>
  <c r="B670" i="98"/>
  <c r="L669" i="98"/>
  <c r="K669" i="98"/>
  <c r="J669" i="98"/>
  <c r="I669" i="98"/>
  <c r="H669" i="98"/>
  <c r="G669" i="98"/>
  <c r="K668" i="98"/>
  <c r="I668" i="98"/>
  <c r="H668" i="98"/>
  <c r="G668" i="98"/>
  <c r="K667" i="98"/>
  <c r="I667" i="98"/>
  <c r="H667" i="98"/>
  <c r="G667" i="98"/>
  <c r="L666" i="98"/>
  <c r="K666" i="98"/>
  <c r="J666" i="98"/>
  <c r="I666" i="98"/>
  <c r="H666" i="98"/>
  <c r="G666" i="98"/>
  <c r="V665" i="98"/>
  <c r="U665" i="98"/>
  <c r="T665" i="98"/>
  <c r="S665" i="98"/>
  <c r="R665" i="98"/>
  <c r="Q665" i="98"/>
  <c r="F665" i="98"/>
  <c r="E665" i="98"/>
  <c r="B665" i="98"/>
  <c r="K662" i="98"/>
  <c r="F662" i="98"/>
  <c r="K661" i="98"/>
  <c r="K660" i="98" s="1"/>
  <c r="I661" i="98"/>
  <c r="I660" i="98" s="1"/>
  <c r="G661" i="98"/>
  <c r="G660" i="98" s="1"/>
  <c r="H660" i="98"/>
  <c r="F659" i="98"/>
  <c r="E659" i="98"/>
  <c r="B659" i="98"/>
  <c r="J656" i="98"/>
  <c r="I656" i="98"/>
  <c r="H656" i="98"/>
  <c r="F656" i="98"/>
  <c r="K655" i="98"/>
  <c r="F655" i="98"/>
  <c r="K654" i="98"/>
  <c r="F654" i="98"/>
  <c r="K653" i="98"/>
  <c r="F653" i="98"/>
  <c r="V652" i="98"/>
  <c r="U652" i="98"/>
  <c r="T652" i="98"/>
  <c r="S652" i="98"/>
  <c r="R652" i="98"/>
  <c r="Q652" i="98"/>
  <c r="L652" i="98"/>
  <c r="K652" i="98"/>
  <c r="J652" i="98"/>
  <c r="I652" i="98"/>
  <c r="F652" i="98"/>
  <c r="E652" i="98"/>
  <c r="C652" i="98"/>
  <c r="B652" i="98"/>
  <c r="L651" i="98"/>
  <c r="K651" i="98"/>
  <c r="J651" i="98"/>
  <c r="I651" i="98"/>
  <c r="H651" i="98"/>
  <c r="G651" i="98"/>
  <c r="K650" i="98"/>
  <c r="I650" i="98"/>
  <c r="H650" i="98"/>
  <c r="G650" i="98"/>
  <c r="K649" i="98"/>
  <c r="I649" i="98"/>
  <c r="H649" i="98"/>
  <c r="G649" i="98"/>
  <c r="L648" i="98"/>
  <c r="K648" i="98"/>
  <c r="J648" i="98"/>
  <c r="I648" i="98"/>
  <c r="H648" i="98"/>
  <c r="G648" i="98"/>
  <c r="V647" i="98"/>
  <c r="U647" i="98"/>
  <c r="T647" i="98"/>
  <c r="S647" i="98"/>
  <c r="R647" i="98"/>
  <c r="Q647" i="98"/>
  <c r="F647" i="98"/>
  <c r="E647" i="98"/>
  <c r="B647" i="98"/>
  <c r="V644" i="98"/>
  <c r="U644" i="98"/>
  <c r="T644" i="98"/>
  <c r="S644" i="98"/>
  <c r="R644" i="98"/>
  <c r="Q644" i="98"/>
  <c r="L644" i="98"/>
  <c r="K645" i="98" s="1"/>
  <c r="K644" i="98"/>
  <c r="J644" i="98"/>
  <c r="I645" i="98" s="1"/>
  <c r="I644" i="98"/>
  <c r="F644" i="98"/>
  <c r="E644" i="98"/>
  <c r="C644" i="98"/>
  <c r="B644" i="98"/>
  <c r="K641" i="98"/>
  <c r="F641" i="98"/>
  <c r="K640" i="98"/>
  <c r="K639" i="98" s="1"/>
  <c r="I640" i="98"/>
  <c r="I639" i="98" s="1"/>
  <c r="G640" i="98"/>
  <c r="G639" i="98" s="1"/>
  <c r="H639" i="98"/>
  <c r="F638" i="98"/>
  <c r="E638" i="98"/>
  <c r="B638" i="98"/>
  <c r="J635" i="98"/>
  <c r="I635" i="98"/>
  <c r="H635" i="98"/>
  <c r="F635" i="98"/>
  <c r="K634" i="98"/>
  <c r="F634" i="98"/>
  <c r="K633" i="98"/>
  <c r="F633" i="98"/>
  <c r="K632" i="98"/>
  <c r="F632" i="98"/>
  <c r="L631" i="98"/>
  <c r="K631" i="98"/>
  <c r="J631" i="98"/>
  <c r="I631" i="98"/>
  <c r="H631" i="98"/>
  <c r="G631" i="98"/>
  <c r="K630" i="98"/>
  <c r="I630" i="98"/>
  <c r="H630" i="98"/>
  <c r="G630" i="98"/>
  <c r="K629" i="98"/>
  <c r="I629" i="98"/>
  <c r="H629" i="98"/>
  <c r="G629" i="98"/>
  <c r="L628" i="98"/>
  <c r="K628" i="98"/>
  <c r="J628" i="98"/>
  <c r="I628" i="98"/>
  <c r="H628" i="98"/>
  <c r="G628" i="98"/>
  <c r="V627" i="98"/>
  <c r="U627" i="98"/>
  <c r="T627" i="98"/>
  <c r="L633" i="98" s="1"/>
  <c r="S627" i="98"/>
  <c r="J633" i="98" s="1"/>
  <c r="R627" i="98"/>
  <c r="L632" i="98" s="1"/>
  <c r="Q627" i="98"/>
  <c r="J632" i="98" s="1"/>
  <c r="F627" i="98"/>
  <c r="E627" i="98"/>
  <c r="B627" i="98"/>
  <c r="K624" i="98"/>
  <c r="F624" i="98"/>
  <c r="K623" i="98"/>
  <c r="K622" i="98" s="1"/>
  <c r="I623" i="98"/>
  <c r="I622" i="98" s="1"/>
  <c r="G623" i="98"/>
  <c r="G622" i="98" s="1"/>
  <c r="H622" i="98"/>
  <c r="F621" i="98"/>
  <c r="E621" i="98"/>
  <c r="B621" i="98"/>
  <c r="J618" i="98"/>
  <c r="I618" i="98"/>
  <c r="H618" i="98"/>
  <c r="F618" i="98"/>
  <c r="K617" i="98"/>
  <c r="F617" i="98"/>
  <c r="K616" i="98"/>
  <c r="F616" i="98"/>
  <c r="K615" i="98"/>
  <c r="F615" i="98"/>
  <c r="L614" i="98"/>
  <c r="K614" i="98"/>
  <c r="J614" i="98"/>
  <c r="I614" i="98"/>
  <c r="H614" i="98"/>
  <c r="G614" i="98"/>
  <c r="K613" i="98"/>
  <c r="I613" i="98"/>
  <c r="H613" i="98"/>
  <c r="G613" i="98"/>
  <c r="K612" i="98"/>
  <c r="I612" i="98"/>
  <c r="H612" i="98"/>
  <c r="G612" i="98"/>
  <c r="L611" i="98"/>
  <c r="K611" i="98"/>
  <c r="J611" i="98"/>
  <c r="I611" i="98"/>
  <c r="H611" i="98"/>
  <c r="G611" i="98"/>
  <c r="V610" i="98"/>
  <c r="U610" i="98"/>
  <c r="T610" i="98"/>
  <c r="L616" i="98" s="1"/>
  <c r="S610" i="98"/>
  <c r="J616" i="98" s="1"/>
  <c r="R610" i="98"/>
  <c r="L615" i="98" s="1"/>
  <c r="Q610" i="98"/>
  <c r="J615" i="98" s="1"/>
  <c r="F610" i="98"/>
  <c r="E610" i="98"/>
  <c r="B610" i="98"/>
  <c r="A609" i="98"/>
  <c r="K607" i="98"/>
  <c r="J607" i="98"/>
  <c r="K606" i="98"/>
  <c r="J606" i="98"/>
  <c r="K605" i="98"/>
  <c r="I605" i="98"/>
  <c r="A605" i="98"/>
  <c r="A603" i="98"/>
  <c r="K601" i="98"/>
  <c r="J601" i="98"/>
  <c r="K600" i="98"/>
  <c r="J600" i="98"/>
  <c r="A599" i="98"/>
  <c r="V595" i="98"/>
  <c r="U595" i="98"/>
  <c r="T595" i="98"/>
  <c r="S595" i="98"/>
  <c r="R595" i="98"/>
  <c r="Q595" i="98"/>
  <c r="L595" i="98"/>
  <c r="P596" i="98" s="1"/>
  <c r="K595" i="98"/>
  <c r="J595" i="98"/>
  <c r="I596" i="98" s="1"/>
  <c r="I595" i="98"/>
  <c r="H595" i="98"/>
  <c r="G595" i="98"/>
  <c r="F595" i="98"/>
  <c r="E595" i="98"/>
  <c r="C595" i="98"/>
  <c r="B595" i="98"/>
  <c r="V592" i="98"/>
  <c r="U592" i="98"/>
  <c r="T592" i="98"/>
  <c r="S592" i="98"/>
  <c r="R592" i="98"/>
  <c r="Q592" i="98"/>
  <c r="L592" i="98"/>
  <c r="K592" i="98"/>
  <c r="J592" i="98"/>
  <c r="I593" i="98" s="1"/>
  <c r="I592" i="98"/>
  <c r="H592" i="98"/>
  <c r="G592" i="98"/>
  <c r="F592" i="98"/>
  <c r="E592" i="98"/>
  <c r="C592" i="98"/>
  <c r="B592" i="98"/>
  <c r="K589" i="98"/>
  <c r="F589" i="98"/>
  <c r="K588" i="98"/>
  <c r="K587" i="98" s="1"/>
  <c r="I588" i="98"/>
  <c r="I587" i="98" s="1"/>
  <c r="G588" i="98"/>
  <c r="G587" i="98" s="1"/>
  <c r="H587" i="98"/>
  <c r="F586" i="98"/>
  <c r="E586" i="98"/>
  <c r="B586" i="98"/>
  <c r="J583" i="98"/>
  <c r="I583" i="98"/>
  <c r="H583" i="98"/>
  <c r="F583" i="98"/>
  <c r="K582" i="98"/>
  <c r="F582" i="98"/>
  <c r="K581" i="98"/>
  <c r="F581" i="98"/>
  <c r="K580" i="98"/>
  <c r="F580" i="98"/>
  <c r="L579" i="98"/>
  <c r="K579" i="98"/>
  <c r="J579" i="98"/>
  <c r="I579" i="98"/>
  <c r="H579" i="98"/>
  <c r="G579" i="98"/>
  <c r="K578" i="98"/>
  <c r="I578" i="98"/>
  <c r="H578" i="98"/>
  <c r="G578" i="98"/>
  <c r="K577" i="98"/>
  <c r="I577" i="98"/>
  <c r="H577" i="98"/>
  <c r="G577" i="98"/>
  <c r="L576" i="98"/>
  <c r="K576" i="98"/>
  <c r="J576" i="98"/>
  <c r="I576" i="98"/>
  <c r="H576" i="98"/>
  <c r="G576" i="98"/>
  <c r="V575" i="98"/>
  <c r="U575" i="98"/>
  <c r="T575" i="98"/>
  <c r="L581" i="98" s="1"/>
  <c r="S575" i="98"/>
  <c r="J581" i="98" s="1"/>
  <c r="R575" i="98"/>
  <c r="L580" i="98" s="1"/>
  <c r="Q575" i="98"/>
  <c r="J580" i="98" s="1"/>
  <c r="F575" i="98"/>
  <c r="E575" i="98"/>
  <c r="B575" i="98"/>
  <c r="V572" i="98"/>
  <c r="U572" i="98"/>
  <c r="T572" i="98"/>
  <c r="S572" i="98"/>
  <c r="R572" i="98"/>
  <c r="Q572" i="98"/>
  <c r="L572" i="98"/>
  <c r="K572" i="98"/>
  <c r="J572" i="98"/>
  <c r="I573" i="98" s="1"/>
  <c r="I572" i="98"/>
  <c r="F572" i="98"/>
  <c r="E572" i="98"/>
  <c r="C572" i="98"/>
  <c r="B572" i="98"/>
  <c r="K569" i="98"/>
  <c r="F569" i="98"/>
  <c r="K568" i="98"/>
  <c r="K567" i="98" s="1"/>
  <c r="I568" i="98"/>
  <c r="I567" i="98" s="1"/>
  <c r="G568" i="98"/>
  <c r="G567" i="98" s="1"/>
  <c r="H567" i="98"/>
  <c r="F566" i="98"/>
  <c r="E566" i="98"/>
  <c r="B566" i="98"/>
  <c r="J563" i="98"/>
  <c r="I563" i="98"/>
  <c r="H563" i="98"/>
  <c r="F563" i="98"/>
  <c r="K562" i="98"/>
  <c r="F562" i="98"/>
  <c r="K561" i="98"/>
  <c r="F561" i="98"/>
  <c r="K560" i="98"/>
  <c r="F560" i="98"/>
  <c r="L559" i="98"/>
  <c r="K559" i="98"/>
  <c r="J559" i="98"/>
  <c r="I559" i="98"/>
  <c r="H559" i="98"/>
  <c r="G559" i="98"/>
  <c r="K558" i="98"/>
  <c r="I558" i="98"/>
  <c r="H558" i="98"/>
  <c r="G558" i="98"/>
  <c r="K557" i="98"/>
  <c r="I557" i="98"/>
  <c r="H557" i="98"/>
  <c r="G557" i="98"/>
  <c r="L556" i="98"/>
  <c r="K556" i="98"/>
  <c r="J556" i="98"/>
  <c r="I556" i="98"/>
  <c r="H556" i="98"/>
  <c r="G556" i="98"/>
  <c r="V555" i="98"/>
  <c r="U555" i="98"/>
  <c r="T555" i="98"/>
  <c r="L561" i="98" s="1"/>
  <c r="S555" i="98"/>
  <c r="J561" i="98" s="1"/>
  <c r="R555" i="98"/>
  <c r="L560" i="98" s="1"/>
  <c r="Q555" i="98"/>
  <c r="J560" i="98" s="1"/>
  <c r="F555" i="98"/>
  <c r="E555" i="98"/>
  <c r="B555" i="98"/>
  <c r="V552" i="98"/>
  <c r="U552" i="98"/>
  <c r="T552" i="98"/>
  <c r="S552" i="98"/>
  <c r="R552" i="98"/>
  <c r="Q552" i="98"/>
  <c r="L552" i="98"/>
  <c r="P553" i="98" s="1"/>
  <c r="K552" i="98"/>
  <c r="J552" i="98"/>
  <c r="I553" i="98" s="1"/>
  <c r="I552" i="98"/>
  <c r="H552" i="98"/>
  <c r="G552" i="98"/>
  <c r="F552" i="98"/>
  <c r="E552" i="98"/>
  <c r="C552" i="98"/>
  <c r="B552" i="98"/>
  <c r="K549" i="98"/>
  <c r="F549" i="98"/>
  <c r="K548" i="98"/>
  <c r="K547" i="98" s="1"/>
  <c r="I548" i="98"/>
  <c r="I547" i="98" s="1"/>
  <c r="G548" i="98"/>
  <c r="G547" i="98" s="1"/>
  <c r="H547" i="98"/>
  <c r="F546" i="98"/>
  <c r="E546" i="98"/>
  <c r="B546" i="98"/>
  <c r="J543" i="98"/>
  <c r="I543" i="98"/>
  <c r="H543" i="98"/>
  <c r="F543" i="98"/>
  <c r="K542" i="98"/>
  <c r="F542" i="98"/>
  <c r="K541" i="98"/>
  <c r="F541" i="98"/>
  <c r="K540" i="98"/>
  <c r="F540" i="98"/>
  <c r="L539" i="98"/>
  <c r="K539" i="98"/>
  <c r="J539" i="98"/>
  <c r="I539" i="98"/>
  <c r="H539" i="98"/>
  <c r="G539" i="98"/>
  <c r="K538" i="98"/>
  <c r="I538" i="98"/>
  <c r="H538" i="98"/>
  <c r="G538" i="98"/>
  <c r="K537" i="98"/>
  <c r="I537" i="98"/>
  <c r="H537" i="98"/>
  <c r="G537" i="98"/>
  <c r="L536" i="98"/>
  <c r="K536" i="98"/>
  <c r="J536" i="98"/>
  <c r="I536" i="98"/>
  <c r="H536" i="98"/>
  <c r="G536" i="98"/>
  <c r="V535" i="98"/>
  <c r="U535" i="98"/>
  <c r="T535" i="98"/>
  <c r="L541" i="98" s="1"/>
  <c r="S535" i="98"/>
  <c r="J541" i="98" s="1"/>
  <c r="R535" i="98"/>
  <c r="L540" i="98" s="1"/>
  <c r="Q535" i="98"/>
  <c r="J540" i="98" s="1"/>
  <c r="F535" i="98"/>
  <c r="E535" i="98"/>
  <c r="B535" i="98"/>
  <c r="K532" i="98"/>
  <c r="F532" i="98"/>
  <c r="K531" i="98"/>
  <c r="K530" i="98" s="1"/>
  <c r="I531" i="98"/>
  <c r="G531" i="98"/>
  <c r="G530" i="98" s="1"/>
  <c r="H530" i="98"/>
  <c r="F529" i="98"/>
  <c r="E529" i="98"/>
  <c r="B529" i="98"/>
  <c r="J526" i="98"/>
  <c r="I526" i="98"/>
  <c r="H526" i="98"/>
  <c r="F526" i="98"/>
  <c r="K525" i="98"/>
  <c r="F525" i="98"/>
  <c r="K524" i="98"/>
  <c r="F524" i="98"/>
  <c r="K523" i="98"/>
  <c r="F523" i="98"/>
  <c r="L522" i="98"/>
  <c r="K522" i="98"/>
  <c r="J522" i="98"/>
  <c r="I522" i="98"/>
  <c r="H522" i="98"/>
  <c r="G522" i="98"/>
  <c r="K521" i="98"/>
  <c r="I521" i="98"/>
  <c r="H521" i="98"/>
  <c r="G521" i="98"/>
  <c r="K520" i="98"/>
  <c r="I520" i="98"/>
  <c r="H520" i="98"/>
  <c r="G520" i="98"/>
  <c r="L519" i="98"/>
  <c r="K519" i="98"/>
  <c r="J519" i="98"/>
  <c r="I519" i="98"/>
  <c r="H519" i="98"/>
  <c r="G519" i="98"/>
  <c r="V518" i="98"/>
  <c r="U518" i="98"/>
  <c r="T518" i="98"/>
  <c r="L524" i="98" s="1"/>
  <c r="S518" i="98"/>
  <c r="J524" i="98" s="1"/>
  <c r="R518" i="98"/>
  <c r="L523" i="98" s="1"/>
  <c r="Q518" i="98"/>
  <c r="J523" i="98" s="1"/>
  <c r="F518" i="98"/>
  <c r="E518" i="98"/>
  <c r="B518" i="98"/>
  <c r="A517" i="98"/>
  <c r="K515" i="98"/>
  <c r="J515" i="98"/>
  <c r="K514" i="98"/>
  <c r="J514" i="98"/>
  <c r="A513" i="98"/>
  <c r="V509" i="98"/>
  <c r="U509" i="98"/>
  <c r="T509" i="98"/>
  <c r="S509" i="98"/>
  <c r="R509" i="98"/>
  <c r="Q509" i="98"/>
  <c r="L509" i="98"/>
  <c r="K510" i="98" s="1"/>
  <c r="K509" i="98"/>
  <c r="J509" i="98"/>
  <c r="I510" i="98" s="1"/>
  <c r="I509" i="98"/>
  <c r="H509" i="98"/>
  <c r="G509" i="98"/>
  <c r="F509" i="98"/>
  <c r="E509" i="98"/>
  <c r="C509" i="98"/>
  <c r="B509" i="98"/>
  <c r="K506" i="98"/>
  <c r="F506" i="98"/>
  <c r="K505" i="98"/>
  <c r="K504" i="98" s="1"/>
  <c r="I505" i="98"/>
  <c r="I504" i="98" s="1"/>
  <c r="G505" i="98"/>
  <c r="G504" i="98" s="1"/>
  <c r="H504" i="98"/>
  <c r="F503" i="98"/>
  <c r="E503" i="98"/>
  <c r="B503" i="98"/>
  <c r="J500" i="98"/>
  <c r="I500" i="98"/>
  <c r="H500" i="98"/>
  <c r="F500" i="98"/>
  <c r="K499" i="98"/>
  <c r="F499" i="98"/>
  <c r="K498" i="98"/>
  <c r="F498" i="98"/>
  <c r="K497" i="98"/>
  <c r="F497" i="98"/>
  <c r="L496" i="98"/>
  <c r="K496" i="98"/>
  <c r="J496" i="98"/>
  <c r="I496" i="98"/>
  <c r="H496" i="98"/>
  <c r="G496" i="98"/>
  <c r="K495" i="98"/>
  <c r="I495" i="98"/>
  <c r="H495" i="98"/>
  <c r="G495" i="98"/>
  <c r="K494" i="98"/>
  <c r="I494" i="98"/>
  <c r="H494" i="98"/>
  <c r="G494" i="98"/>
  <c r="L493" i="98"/>
  <c r="K493" i="98"/>
  <c r="J493" i="98"/>
  <c r="I493" i="98"/>
  <c r="H493" i="98"/>
  <c r="G493" i="98"/>
  <c r="V492" i="98"/>
  <c r="U492" i="98"/>
  <c r="T492" i="98"/>
  <c r="L498" i="98" s="1"/>
  <c r="S492" i="98"/>
  <c r="J498" i="98" s="1"/>
  <c r="R492" i="98"/>
  <c r="L497" i="98" s="1"/>
  <c r="Q492" i="98"/>
  <c r="J497" i="98" s="1"/>
  <c r="F492" i="98"/>
  <c r="E492" i="98"/>
  <c r="B492" i="98"/>
  <c r="A491" i="98"/>
  <c r="K489" i="98"/>
  <c r="J489" i="98"/>
  <c r="K488" i="98"/>
  <c r="J488" i="98"/>
  <c r="A487" i="98"/>
  <c r="V483" i="98"/>
  <c r="U483" i="98"/>
  <c r="T483" i="98"/>
  <c r="S483" i="98"/>
  <c r="R483" i="98"/>
  <c r="Q483" i="98"/>
  <c r="L483" i="98"/>
  <c r="P484" i="98" s="1"/>
  <c r="K483" i="98"/>
  <c r="J483" i="98"/>
  <c r="I484" i="98" s="1"/>
  <c r="I483" i="98"/>
  <c r="H483" i="98"/>
  <c r="G483" i="98"/>
  <c r="F483" i="98"/>
  <c r="E483" i="98"/>
  <c r="C483" i="98"/>
  <c r="B483" i="98"/>
  <c r="K480" i="98"/>
  <c r="F480" i="98"/>
  <c r="K479" i="98"/>
  <c r="K478" i="98" s="1"/>
  <c r="I479" i="98"/>
  <c r="I478" i="98" s="1"/>
  <c r="G479" i="98"/>
  <c r="G478" i="98" s="1"/>
  <c r="H478" i="98"/>
  <c r="F477" i="98"/>
  <c r="E477" i="98"/>
  <c r="B477" i="98"/>
  <c r="J474" i="98"/>
  <c r="I474" i="98"/>
  <c r="H474" i="98"/>
  <c r="F474" i="98"/>
  <c r="K473" i="98"/>
  <c r="F473" i="98"/>
  <c r="K472" i="98"/>
  <c r="F472" i="98"/>
  <c r="K471" i="98"/>
  <c r="F471" i="98"/>
  <c r="L470" i="98"/>
  <c r="K470" i="98"/>
  <c r="J470" i="98"/>
  <c r="I470" i="98"/>
  <c r="H470" i="98"/>
  <c r="G470" i="98"/>
  <c r="K469" i="98"/>
  <c r="I469" i="98"/>
  <c r="H469" i="98"/>
  <c r="G469" i="98"/>
  <c r="K468" i="98"/>
  <c r="I468" i="98"/>
  <c r="H468" i="98"/>
  <c r="G468" i="98"/>
  <c r="L467" i="98"/>
  <c r="K467" i="98"/>
  <c r="J467" i="98"/>
  <c r="I467" i="98"/>
  <c r="H467" i="98"/>
  <c r="G467" i="98"/>
  <c r="V466" i="98"/>
  <c r="U466" i="98"/>
  <c r="T466" i="98"/>
  <c r="L472" i="98" s="1"/>
  <c r="S466" i="98"/>
  <c r="J472" i="98" s="1"/>
  <c r="R466" i="98"/>
  <c r="L471" i="98" s="1"/>
  <c r="Q466" i="98"/>
  <c r="J471" i="98" s="1"/>
  <c r="F466" i="98"/>
  <c r="E466" i="98"/>
  <c r="B466" i="98"/>
  <c r="A465" i="98"/>
  <c r="K463" i="98"/>
  <c r="J463" i="98"/>
  <c r="K462" i="98"/>
  <c r="J462" i="98"/>
  <c r="A461" i="98"/>
  <c r="V457" i="98"/>
  <c r="U457" i="98"/>
  <c r="T457" i="98"/>
  <c r="S457" i="98"/>
  <c r="R457" i="98"/>
  <c r="Q457" i="98"/>
  <c r="L457" i="98"/>
  <c r="K458" i="98" s="1"/>
  <c r="K457" i="98"/>
  <c r="J457" i="98"/>
  <c r="I457" i="98"/>
  <c r="H457" i="98"/>
  <c r="G457" i="98"/>
  <c r="F457" i="98"/>
  <c r="E457" i="98"/>
  <c r="C457" i="98"/>
  <c r="B457" i="98"/>
  <c r="K454" i="98"/>
  <c r="F454" i="98"/>
  <c r="K453" i="98"/>
  <c r="K452" i="98" s="1"/>
  <c r="I453" i="98"/>
  <c r="I452" i="98" s="1"/>
  <c r="G453" i="98"/>
  <c r="G452" i="98" s="1"/>
  <c r="H452" i="98"/>
  <c r="F451" i="98"/>
  <c r="E451" i="98"/>
  <c r="B451" i="98"/>
  <c r="J448" i="98"/>
  <c r="I448" i="98"/>
  <c r="H448" i="98"/>
  <c r="F448" i="98"/>
  <c r="K447" i="98"/>
  <c r="F447" i="98"/>
  <c r="K446" i="98"/>
  <c r="F446" i="98"/>
  <c r="K445" i="98"/>
  <c r="F445" i="98"/>
  <c r="L444" i="98"/>
  <c r="K444" i="98"/>
  <c r="J444" i="98"/>
  <c r="I444" i="98"/>
  <c r="H444" i="98"/>
  <c r="G444" i="98"/>
  <c r="K443" i="98"/>
  <c r="I443" i="98"/>
  <c r="H443" i="98"/>
  <c r="G443" i="98"/>
  <c r="K442" i="98"/>
  <c r="I442" i="98"/>
  <c r="H442" i="98"/>
  <c r="G442" i="98"/>
  <c r="L441" i="98"/>
  <c r="K441" i="98"/>
  <c r="J441" i="98"/>
  <c r="I441" i="98"/>
  <c r="H441" i="98"/>
  <c r="G441" i="98"/>
  <c r="V440" i="98"/>
  <c r="U440" i="98"/>
  <c r="T440" i="98"/>
  <c r="L446" i="98" s="1"/>
  <c r="S440" i="98"/>
  <c r="J446" i="98" s="1"/>
  <c r="R440" i="98"/>
  <c r="L445" i="98" s="1"/>
  <c r="Q440" i="98"/>
  <c r="J445" i="98" s="1"/>
  <c r="F440" i="98"/>
  <c r="E440" i="98"/>
  <c r="B440" i="98"/>
  <c r="A439" i="98"/>
  <c r="K437" i="98"/>
  <c r="J437" i="98"/>
  <c r="K436" i="98"/>
  <c r="J436" i="98"/>
  <c r="K435" i="98"/>
  <c r="I435" i="98"/>
  <c r="A435" i="98"/>
  <c r="A433" i="98"/>
  <c r="K431" i="98"/>
  <c r="J431" i="98"/>
  <c r="K430" i="98"/>
  <c r="J430" i="98"/>
  <c r="A429" i="98"/>
  <c r="V425" i="98"/>
  <c r="U425" i="98"/>
  <c r="T425" i="98"/>
  <c r="S425" i="98"/>
  <c r="R425" i="98"/>
  <c r="Q425" i="98"/>
  <c r="L425" i="98"/>
  <c r="K426" i="98" s="1"/>
  <c r="K425" i="98"/>
  <c r="J425" i="98"/>
  <c r="I426" i="98" s="1"/>
  <c r="I425" i="98"/>
  <c r="H425" i="98"/>
  <c r="G425" i="98"/>
  <c r="F425" i="98"/>
  <c r="E425" i="98"/>
  <c r="C425" i="98"/>
  <c r="B425" i="98"/>
  <c r="K422" i="98"/>
  <c r="F422" i="98"/>
  <c r="K421" i="98"/>
  <c r="K420" i="98" s="1"/>
  <c r="I421" i="98"/>
  <c r="I420" i="98" s="1"/>
  <c r="G421" i="98"/>
  <c r="G420" i="98" s="1"/>
  <c r="H420" i="98"/>
  <c r="F419" i="98"/>
  <c r="E419" i="98"/>
  <c r="B419" i="98"/>
  <c r="J416" i="98"/>
  <c r="I416" i="98"/>
  <c r="H416" i="98"/>
  <c r="F416" i="98"/>
  <c r="K415" i="98"/>
  <c r="F415" i="98"/>
  <c r="K414" i="98"/>
  <c r="F414" i="98"/>
  <c r="K413" i="98"/>
  <c r="F413" i="98"/>
  <c r="L412" i="98"/>
  <c r="K412" i="98"/>
  <c r="J412" i="98"/>
  <c r="I412" i="98"/>
  <c r="H412" i="98"/>
  <c r="G412" i="98"/>
  <c r="K411" i="98"/>
  <c r="I411" i="98"/>
  <c r="H411" i="98"/>
  <c r="G411" i="98"/>
  <c r="K410" i="98"/>
  <c r="I410" i="98"/>
  <c r="H410" i="98"/>
  <c r="G410" i="98"/>
  <c r="L409" i="98"/>
  <c r="K409" i="98"/>
  <c r="J409" i="98"/>
  <c r="I409" i="98"/>
  <c r="H409" i="98"/>
  <c r="G409" i="98"/>
  <c r="V408" i="98"/>
  <c r="U408" i="98"/>
  <c r="T408" i="98"/>
  <c r="L414" i="98" s="1"/>
  <c r="S408" i="98"/>
  <c r="J414" i="98" s="1"/>
  <c r="R408" i="98"/>
  <c r="L413" i="98" s="1"/>
  <c r="Q408" i="98"/>
  <c r="J413" i="98" s="1"/>
  <c r="F408" i="98"/>
  <c r="E408" i="98"/>
  <c r="B408" i="98"/>
  <c r="A407" i="98"/>
  <c r="K405" i="98"/>
  <c r="J405" i="98"/>
  <c r="K404" i="98"/>
  <c r="J404" i="98"/>
  <c r="A403" i="98"/>
  <c r="V399" i="98"/>
  <c r="U399" i="98"/>
  <c r="T399" i="98"/>
  <c r="S399" i="98"/>
  <c r="R399" i="98"/>
  <c r="Q399" i="98"/>
  <c r="L399" i="98"/>
  <c r="P400" i="98" s="1"/>
  <c r="K399" i="98"/>
  <c r="J399" i="98"/>
  <c r="I400" i="98" s="1"/>
  <c r="I399" i="98"/>
  <c r="H399" i="98"/>
  <c r="G399" i="98"/>
  <c r="F399" i="98"/>
  <c r="E399" i="98"/>
  <c r="C399" i="98"/>
  <c r="B399" i="98"/>
  <c r="K396" i="98"/>
  <c r="F396" i="98"/>
  <c r="K395" i="98"/>
  <c r="K394" i="98" s="1"/>
  <c r="I395" i="98"/>
  <c r="I394" i="98" s="1"/>
  <c r="G395" i="98"/>
  <c r="G394" i="98" s="1"/>
  <c r="H394" i="98"/>
  <c r="F393" i="98"/>
  <c r="E393" i="98"/>
  <c r="B393" i="98"/>
  <c r="J390" i="98"/>
  <c r="I390" i="98"/>
  <c r="H390" i="98"/>
  <c r="F390" i="98"/>
  <c r="K389" i="98"/>
  <c r="F389" i="98"/>
  <c r="K388" i="98"/>
  <c r="F388" i="98"/>
  <c r="K387" i="98"/>
  <c r="F387" i="98"/>
  <c r="L386" i="98"/>
  <c r="K386" i="98"/>
  <c r="J386" i="98"/>
  <c r="I386" i="98"/>
  <c r="H386" i="98"/>
  <c r="G386" i="98"/>
  <c r="K385" i="98"/>
  <c r="I385" i="98"/>
  <c r="H385" i="98"/>
  <c r="G385" i="98"/>
  <c r="K384" i="98"/>
  <c r="I384" i="98"/>
  <c r="H384" i="98"/>
  <c r="G384" i="98"/>
  <c r="L383" i="98"/>
  <c r="K383" i="98"/>
  <c r="J383" i="98"/>
  <c r="I383" i="98"/>
  <c r="H383" i="98"/>
  <c r="G383" i="98"/>
  <c r="V382" i="98"/>
  <c r="U382" i="98"/>
  <c r="T382" i="98"/>
  <c r="L388" i="98" s="1"/>
  <c r="S382" i="98"/>
  <c r="J388" i="98" s="1"/>
  <c r="R382" i="98"/>
  <c r="L387" i="98" s="1"/>
  <c r="Q382" i="98"/>
  <c r="J387" i="98" s="1"/>
  <c r="F382" i="98"/>
  <c r="E382" i="98"/>
  <c r="B382" i="98"/>
  <c r="A381" i="98"/>
  <c r="K379" i="98"/>
  <c r="J379" i="98"/>
  <c r="K378" i="98"/>
  <c r="J378" i="98"/>
  <c r="A377" i="98"/>
  <c r="V373" i="98"/>
  <c r="U373" i="98"/>
  <c r="T373" i="98"/>
  <c r="S373" i="98"/>
  <c r="R373" i="98"/>
  <c r="Q373" i="98"/>
  <c r="L373" i="98"/>
  <c r="P374" i="98" s="1"/>
  <c r="K373" i="98"/>
  <c r="J373" i="98"/>
  <c r="I374" i="98" s="1"/>
  <c r="I373" i="98"/>
  <c r="H373" i="98"/>
  <c r="G373" i="98"/>
  <c r="F373" i="98"/>
  <c r="E373" i="98"/>
  <c r="C373" i="98"/>
  <c r="B373" i="98"/>
  <c r="K370" i="98"/>
  <c r="F370" i="98"/>
  <c r="K369" i="98"/>
  <c r="K368" i="98" s="1"/>
  <c r="I369" i="98"/>
  <c r="I368" i="98" s="1"/>
  <c r="G369" i="98"/>
  <c r="G368" i="98" s="1"/>
  <c r="H368" i="98"/>
  <c r="F367" i="98"/>
  <c r="E367" i="98"/>
  <c r="B367" i="98"/>
  <c r="J364" i="98"/>
  <c r="I364" i="98"/>
  <c r="H364" i="98"/>
  <c r="F364" i="98"/>
  <c r="K363" i="98"/>
  <c r="F363" i="98"/>
  <c r="K362" i="98"/>
  <c r="F362" i="98"/>
  <c r="K361" i="98"/>
  <c r="F361" i="98"/>
  <c r="L360" i="98"/>
  <c r="K360" i="98"/>
  <c r="J360" i="98"/>
  <c r="I360" i="98"/>
  <c r="H360" i="98"/>
  <c r="G360" i="98"/>
  <c r="K359" i="98"/>
  <c r="I359" i="98"/>
  <c r="H359" i="98"/>
  <c r="G359" i="98"/>
  <c r="K358" i="98"/>
  <c r="I358" i="98"/>
  <c r="H358" i="98"/>
  <c r="G358" i="98"/>
  <c r="L357" i="98"/>
  <c r="K357" i="98"/>
  <c r="J357" i="98"/>
  <c r="I357" i="98"/>
  <c r="H357" i="98"/>
  <c r="G357" i="98"/>
  <c r="V356" i="98"/>
  <c r="U356" i="98"/>
  <c r="T356" i="98"/>
  <c r="L362" i="98" s="1"/>
  <c r="S356" i="98"/>
  <c r="J362" i="98" s="1"/>
  <c r="R356" i="98"/>
  <c r="L361" i="98" s="1"/>
  <c r="Q356" i="98"/>
  <c r="J361" i="98" s="1"/>
  <c r="F356" i="98"/>
  <c r="E356" i="98"/>
  <c r="B356" i="98"/>
  <c r="A355" i="98"/>
  <c r="K353" i="98"/>
  <c r="J353" i="98"/>
  <c r="K352" i="98"/>
  <c r="J352" i="98"/>
  <c r="A351" i="98"/>
  <c r="V347" i="98"/>
  <c r="U347" i="98"/>
  <c r="T347" i="98"/>
  <c r="S347" i="98"/>
  <c r="R347" i="98"/>
  <c r="Q347" i="98"/>
  <c r="L347" i="98"/>
  <c r="K348" i="98" s="1"/>
  <c r="K347" i="98"/>
  <c r="J347" i="98"/>
  <c r="O348" i="98" s="1"/>
  <c r="I347" i="98"/>
  <c r="F347" i="98"/>
  <c r="E347" i="98"/>
  <c r="C347" i="98"/>
  <c r="B347" i="98"/>
  <c r="K344" i="98"/>
  <c r="F344" i="98"/>
  <c r="K343" i="98"/>
  <c r="K342" i="98" s="1"/>
  <c r="I343" i="98"/>
  <c r="I342" i="98" s="1"/>
  <c r="G343" i="98"/>
  <c r="G342" i="98" s="1"/>
  <c r="H342" i="98"/>
  <c r="F341" i="98"/>
  <c r="E341" i="98"/>
  <c r="B341" i="98"/>
  <c r="J338" i="98"/>
  <c r="I338" i="98"/>
  <c r="H338" i="98"/>
  <c r="F338" i="98"/>
  <c r="K337" i="98"/>
  <c r="F337" i="98"/>
  <c r="K336" i="98"/>
  <c r="F336" i="98"/>
  <c r="K335" i="98"/>
  <c r="F335" i="98"/>
  <c r="L334" i="98"/>
  <c r="K334" i="98"/>
  <c r="J334" i="98"/>
  <c r="I334" i="98"/>
  <c r="H334" i="98"/>
  <c r="G334" i="98"/>
  <c r="K333" i="98"/>
  <c r="I333" i="98"/>
  <c r="H333" i="98"/>
  <c r="G333" i="98"/>
  <c r="K332" i="98"/>
  <c r="I332" i="98"/>
  <c r="H332" i="98"/>
  <c r="G332" i="98"/>
  <c r="L331" i="98"/>
  <c r="K331" i="98"/>
  <c r="J331" i="98"/>
  <c r="I331" i="98"/>
  <c r="H331" i="98"/>
  <c r="G331" i="98"/>
  <c r="V330" i="98"/>
  <c r="U330" i="98"/>
  <c r="T330" i="98"/>
  <c r="L336" i="98" s="1"/>
  <c r="S330" i="98"/>
  <c r="J336" i="98" s="1"/>
  <c r="R330" i="98"/>
  <c r="L335" i="98" s="1"/>
  <c r="Q330" i="98"/>
  <c r="J335" i="98" s="1"/>
  <c r="F330" i="98"/>
  <c r="E330" i="98"/>
  <c r="B330" i="98"/>
  <c r="V327" i="98"/>
  <c r="U327" i="98"/>
  <c r="T327" i="98"/>
  <c r="S327" i="98"/>
  <c r="R327" i="98"/>
  <c r="Q327" i="98"/>
  <c r="L327" i="98"/>
  <c r="K328" i="98" s="1"/>
  <c r="K327" i="98"/>
  <c r="J327" i="98"/>
  <c r="O328" i="98" s="1"/>
  <c r="I327" i="98"/>
  <c r="F327" i="98"/>
  <c r="E327" i="98"/>
  <c r="C327" i="98"/>
  <c r="B327" i="98"/>
  <c r="K324" i="98"/>
  <c r="F324" i="98"/>
  <c r="K323" i="98"/>
  <c r="K322" i="98" s="1"/>
  <c r="I323" i="98"/>
  <c r="I322" i="98" s="1"/>
  <c r="G323" i="98"/>
  <c r="G322" i="98" s="1"/>
  <c r="H322" i="98"/>
  <c r="F321" i="98"/>
  <c r="E321" i="98"/>
  <c r="B321" i="98"/>
  <c r="J318" i="98"/>
  <c r="I318" i="98"/>
  <c r="H318" i="98"/>
  <c r="F318" i="98"/>
  <c r="K317" i="98"/>
  <c r="F317" i="98"/>
  <c r="K316" i="98"/>
  <c r="F316" i="98"/>
  <c r="K315" i="98"/>
  <c r="F315" i="98"/>
  <c r="L314" i="98"/>
  <c r="K314" i="98"/>
  <c r="J314" i="98"/>
  <c r="I314" i="98"/>
  <c r="H314" i="98"/>
  <c r="G314" i="98"/>
  <c r="K313" i="98"/>
  <c r="I313" i="98"/>
  <c r="H313" i="98"/>
  <c r="G313" i="98"/>
  <c r="K312" i="98"/>
  <c r="I312" i="98"/>
  <c r="H312" i="98"/>
  <c r="G312" i="98"/>
  <c r="L311" i="98"/>
  <c r="K311" i="98"/>
  <c r="J311" i="98"/>
  <c r="I311" i="98"/>
  <c r="H311" i="98"/>
  <c r="G311" i="98"/>
  <c r="V310" i="98"/>
  <c r="U310" i="98"/>
  <c r="T310" i="98"/>
  <c r="L316" i="98" s="1"/>
  <c r="S310" i="98"/>
  <c r="J316" i="98" s="1"/>
  <c r="R310" i="98"/>
  <c r="L315" i="98" s="1"/>
  <c r="Q310" i="98"/>
  <c r="J315" i="98" s="1"/>
  <c r="F310" i="98"/>
  <c r="E310" i="98"/>
  <c r="B310" i="98"/>
  <c r="V307" i="98"/>
  <c r="U307" i="98"/>
  <c r="T307" i="98"/>
  <c r="S307" i="98"/>
  <c r="R307" i="98"/>
  <c r="Q307" i="98"/>
  <c r="L307" i="98"/>
  <c r="K308" i="98" s="1"/>
  <c r="K307" i="98"/>
  <c r="J307" i="98"/>
  <c r="I307" i="98"/>
  <c r="H307" i="98"/>
  <c r="G307" i="98"/>
  <c r="F307" i="98"/>
  <c r="E307" i="98"/>
  <c r="C307" i="98"/>
  <c r="B307" i="98"/>
  <c r="K304" i="98"/>
  <c r="F304" i="98"/>
  <c r="K303" i="98"/>
  <c r="K302" i="98" s="1"/>
  <c r="I303" i="98"/>
  <c r="I302" i="98" s="1"/>
  <c r="G303" i="98"/>
  <c r="H302" i="98"/>
  <c r="F301" i="98"/>
  <c r="E301" i="98"/>
  <c r="B301" i="98"/>
  <c r="J298" i="98"/>
  <c r="I298" i="98"/>
  <c r="H298" i="98"/>
  <c r="F298" i="98"/>
  <c r="K297" i="98"/>
  <c r="F297" i="98"/>
  <c r="K296" i="98"/>
  <c r="F296" i="98"/>
  <c r="K295" i="98"/>
  <c r="F295" i="98"/>
  <c r="V294" i="98"/>
  <c r="U294" i="98"/>
  <c r="T294" i="98"/>
  <c r="S294" i="98"/>
  <c r="R294" i="98"/>
  <c r="Q294" i="98"/>
  <c r="L294" i="98"/>
  <c r="K294" i="98"/>
  <c r="J294" i="98"/>
  <c r="I294" i="98"/>
  <c r="G294" i="98"/>
  <c r="F294" i="98"/>
  <c r="E294" i="98"/>
  <c r="C294" i="98"/>
  <c r="B294" i="98"/>
  <c r="L293" i="98"/>
  <c r="K293" i="98"/>
  <c r="J293" i="98"/>
  <c r="I293" i="98"/>
  <c r="H293" i="98"/>
  <c r="G293" i="98"/>
  <c r="K292" i="98"/>
  <c r="I292" i="98"/>
  <c r="H292" i="98"/>
  <c r="G292" i="98"/>
  <c r="K291" i="98"/>
  <c r="I291" i="98"/>
  <c r="H291" i="98"/>
  <c r="G291" i="98"/>
  <c r="L290" i="98"/>
  <c r="K290" i="98"/>
  <c r="J290" i="98"/>
  <c r="I290" i="98"/>
  <c r="H290" i="98"/>
  <c r="G290" i="98"/>
  <c r="V289" i="98"/>
  <c r="U289" i="98"/>
  <c r="T289" i="98"/>
  <c r="S289" i="98"/>
  <c r="R289" i="98"/>
  <c r="Q289" i="98"/>
  <c r="F289" i="98"/>
  <c r="E289" i="98"/>
  <c r="B289" i="98"/>
  <c r="K286" i="98"/>
  <c r="F286" i="98"/>
  <c r="K285" i="98"/>
  <c r="K284" i="98" s="1"/>
  <c r="I285" i="98"/>
  <c r="I284" i="98" s="1"/>
  <c r="G285" i="98"/>
  <c r="G284" i="98" s="1"/>
  <c r="H284" i="98"/>
  <c r="F283" i="98"/>
  <c r="E283" i="98"/>
  <c r="B283" i="98"/>
  <c r="J280" i="98"/>
  <c r="I280" i="98"/>
  <c r="H280" i="98"/>
  <c r="F280" i="98"/>
  <c r="K279" i="98"/>
  <c r="F279" i="98"/>
  <c r="K278" i="98"/>
  <c r="F278" i="98"/>
  <c r="K277" i="98"/>
  <c r="F277" i="98"/>
  <c r="V276" i="98"/>
  <c r="U276" i="98"/>
  <c r="T276" i="98"/>
  <c r="S276" i="98"/>
  <c r="R276" i="98"/>
  <c r="Q276" i="98"/>
  <c r="L276" i="98"/>
  <c r="K276" i="98"/>
  <c r="J276" i="98"/>
  <c r="I276" i="98"/>
  <c r="F276" i="98"/>
  <c r="E276" i="98"/>
  <c r="C276" i="98"/>
  <c r="B276" i="98"/>
  <c r="L275" i="98"/>
  <c r="K275" i="98"/>
  <c r="J275" i="98"/>
  <c r="I275" i="98"/>
  <c r="H275" i="98"/>
  <c r="G275" i="98"/>
  <c r="K274" i="98"/>
  <c r="I274" i="98"/>
  <c r="H274" i="98"/>
  <c r="G274" i="98"/>
  <c r="K273" i="98"/>
  <c r="I273" i="98"/>
  <c r="H273" i="98"/>
  <c r="G273" i="98"/>
  <c r="L272" i="98"/>
  <c r="K272" i="98"/>
  <c r="J272" i="98"/>
  <c r="I272" i="98"/>
  <c r="H272" i="98"/>
  <c r="G272" i="98"/>
  <c r="V271" i="98"/>
  <c r="U271" i="98"/>
  <c r="T271" i="98"/>
  <c r="S271" i="98"/>
  <c r="R271" i="98"/>
  <c r="Q271" i="98"/>
  <c r="F271" i="98"/>
  <c r="E271" i="98"/>
  <c r="B271" i="98"/>
  <c r="V268" i="98"/>
  <c r="U268" i="98"/>
  <c r="T268" i="98"/>
  <c r="S268" i="98"/>
  <c r="R268" i="98"/>
  <c r="Q268" i="98"/>
  <c r="L268" i="98"/>
  <c r="K268" i="98"/>
  <c r="J268" i="98"/>
  <c r="I268" i="98"/>
  <c r="F268" i="98"/>
  <c r="E268" i="98"/>
  <c r="C268" i="98"/>
  <c r="B268" i="98"/>
  <c r="K265" i="98"/>
  <c r="F265" i="98"/>
  <c r="K264" i="98"/>
  <c r="K263" i="98" s="1"/>
  <c r="I264" i="98"/>
  <c r="I263" i="98" s="1"/>
  <c r="G264" i="98"/>
  <c r="G263" i="98" s="1"/>
  <c r="H263" i="98"/>
  <c r="F262" i="98"/>
  <c r="E262" i="98"/>
  <c r="B262" i="98"/>
  <c r="J259" i="98"/>
  <c r="I259" i="98"/>
  <c r="H259" i="98"/>
  <c r="F259" i="98"/>
  <c r="K258" i="98"/>
  <c r="F258" i="98"/>
  <c r="K257" i="98"/>
  <c r="F257" i="98"/>
  <c r="K256" i="98"/>
  <c r="F256" i="98"/>
  <c r="L255" i="98"/>
  <c r="K255" i="98"/>
  <c r="J255" i="98"/>
  <c r="I255" i="98"/>
  <c r="H255" i="98"/>
  <c r="G255" i="98"/>
  <c r="K254" i="98"/>
  <c r="I254" i="98"/>
  <c r="H254" i="98"/>
  <c r="G254" i="98"/>
  <c r="K253" i="98"/>
  <c r="I253" i="98"/>
  <c r="H253" i="98"/>
  <c r="G253" i="98"/>
  <c r="L252" i="98"/>
  <c r="K252" i="98"/>
  <c r="J252" i="98"/>
  <c r="I252" i="98"/>
  <c r="H252" i="98"/>
  <c r="G252" i="98"/>
  <c r="V251" i="98"/>
  <c r="U251" i="98"/>
  <c r="T251" i="98"/>
  <c r="L257" i="98" s="1"/>
  <c r="S251" i="98"/>
  <c r="J257" i="98" s="1"/>
  <c r="R251" i="98"/>
  <c r="L256" i="98" s="1"/>
  <c r="Q251" i="98"/>
  <c r="J256" i="98" s="1"/>
  <c r="F251" i="98"/>
  <c r="E251" i="98"/>
  <c r="B251" i="98"/>
  <c r="K248" i="98"/>
  <c r="F248" i="98"/>
  <c r="K247" i="98"/>
  <c r="K246" i="98" s="1"/>
  <c r="I247" i="98"/>
  <c r="I246" i="98" s="1"/>
  <c r="G247" i="98"/>
  <c r="G246" i="98" s="1"/>
  <c r="H246" i="98"/>
  <c r="F245" i="98"/>
  <c r="E245" i="98"/>
  <c r="B245" i="98"/>
  <c r="J242" i="98"/>
  <c r="I242" i="98"/>
  <c r="H242" i="98"/>
  <c r="F242" i="98"/>
  <c r="K241" i="98"/>
  <c r="F241" i="98"/>
  <c r="K240" i="98"/>
  <c r="F240" i="98"/>
  <c r="K239" i="98"/>
  <c r="F239" i="98"/>
  <c r="L238" i="98"/>
  <c r="K238" i="98"/>
  <c r="J238" i="98"/>
  <c r="I238" i="98"/>
  <c r="H238" i="98"/>
  <c r="G238" i="98"/>
  <c r="K237" i="98"/>
  <c r="I237" i="98"/>
  <c r="H237" i="98"/>
  <c r="G237" i="98"/>
  <c r="K236" i="98"/>
  <c r="I236" i="98"/>
  <c r="H236" i="98"/>
  <c r="G236" i="98"/>
  <c r="L235" i="98"/>
  <c r="K235" i="98"/>
  <c r="J235" i="98"/>
  <c r="I235" i="98"/>
  <c r="H235" i="98"/>
  <c r="G235" i="98"/>
  <c r="V234" i="98"/>
  <c r="U234" i="98"/>
  <c r="T234" i="98"/>
  <c r="L240" i="98" s="1"/>
  <c r="S234" i="98"/>
  <c r="J240" i="98" s="1"/>
  <c r="R234" i="98"/>
  <c r="L239" i="98" s="1"/>
  <c r="Q234" i="98"/>
  <c r="J239" i="98" s="1"/>
  <c r="F234" i="98"/>
  <c r="E234" i="98"/>
  <c r="B234" i="98"/>
  <c r="A233" i="98"/>
  <c r="K231" i="98"/>
  <c r="J231" i="98"/>
  <c r="K230" i="98"/>
  <c r="J230" i="98"/>
  <c r="A229" i="98"/>
  <c r="V225" i="98"/>
  <c r="U225" i="98"/>
  <c r="T225" i="98"/>
  <c r="S225" i="98"/>
  <c r="R225" i="98"/>
  <c r="Q225" i="98"/>
  <c r="L225" i="98"/>
  <c r="K226" i="98" s="1"/>
  <c r="K225" i="98"/>
  <c r="J225" i="98"/>
  <c r="O226" i="98" s="1"/>
  <c r="I225" i="98"/>
  <c r="H225" i="98"/>
  <c r="G225" i="98"/>
  <c r="F225" i="98"/>
  <c r="E225" i="98"/>
  <c r="C225" i="98"/>
  <c r="B225" i="98"/>
  <c r="K222" i="98"/>
  <c r="F222" i="98"/>
  <c r="K221" i="98"/>
  <c r="K220" i="98" s="1"/>
  <c r="I221" i="98"/>
  <c r="I220" i="98" s="1"/>
  <c r="G221" i="98"/>
  <c r="G220" i="98" s="1"/>
  <c r="H220" i="98"/>
  <c r="F219" i="98"/>
  <c r="E219" i="98"/>
  <c r="B219" i="98"/>
  <c r="J216" i="98"/>
  <c r="I216" i="98"/>
  <c r="H216" i="98"/>
  <c r="F216" i="98"/>
  <c r="K215" i="98"/>
  <c r="F215" i="98"/>
  <c r="K214" i="98"/>
  <c r="F214" i="98"/>
  <c r="K213" i="98"/>
  <c r="F213" i="98"/>
  <c r="L212" i="98"/>
  <c r="K212" i="98"/>
  <c r="J212" i="98"/>
  <c r="I212" i="98"/>
  <c r="H212" i="98"/>
  <c r="G212" i="98"/>
  <c r="K211" i="98"/>
  <c r="I211" i="98"/>
  <c r="H211" i="98"/>
  <c r="G211" i="98"/>
  <c r="K210" i="98"/>
  <c r="I210" i="98"/>
  <c r="H210" i="98"/>
  <c r="G210" i="98"/>
  <c r="L209" i="98"/>
  <c r="K209" i="98"/>
  <c r="J209" i="98"/>
  <c r="I209" i="98"/>
  <c r="H209" i="98"/>
  <c r="G209" i="98"/>
  <c r="V208" i="98"/>
  <c r="U208" i="98"/>
  <c r="T208" i="98"/>
  <c r="L214" i="98" s="1"/>
  <c r="S208" i="98"/>
  <c r="J214" i="98" s="1"/>
  <c r="R208" i="98"/>
  <c r="L213" i="98" s="1"/>
  <c r="Q208" i="98"/>
  <c r="J213" i="98" s="1"/>
  <c r="F208" i="98"/>
  <c r="E208" i="98"/>
  <c r="B208" i="98"/>
  <c r="A207" i="98"/>
  <c r="K205" i="98"/>
  <c r="J205" i="98"/>
  <c r="K204" i="98"/>
  <c r="J204" i="98"/>
  <c r="A203" i="98"/>
  <c r="V199" i="98"/>
  <c r="U199" i="98"/>
  <c r="T199" i="98"/>
  <c r="S199" i="98"/>
  <c r="R199" i="98"/>
  <c r="Q199" i="98"/>
  <c r="L199" i="98"/>
  <c r="K200" i="98" s="1"/>
  <c r="K199" i="98"/>
  <c r="J199" i="98"/>
  <c r="I199" i="98"/>
  <c r="H199" i="98"/>
  <c r="G199" i="98"/>
  <c r="F199" i="98"/>
  <c r="E199" i="98"/>
  <c r="C199" i="98"/>
  <c r="B199" i="98"/>
  <c r="K196" i="98"/>
  <c r="F196" i="98"/>
  <c r="K195" i="98"/>
  <c r="K194" i="98" s="1"/>
  <c r="I195" i="98"/>
  <c r="I194" i="98" s="1"/>
  <c r="G195" i="98"/>
  <c r="G194" i="98" s="1"/>
  <c r="H194" i="98"/>
  <c r="F193" i="98"/>
  <c r="E193" i="98"/>
  <c r="B193" i="98"/>
  <c r="J190" i="98"/>
  <c r="I190" i="98"/>
  <c r="H190" i="98"/>
  <c r="F190" i="98"/>
  <c r="K189" i="98"/>
  <c r="F189" i="98"/>
  <c r="K188" i="98"/>
  <c r="F188" i="98"/>
  <c r="K187" i="98"/>
  <c r="F187" i="98"/>
  <c r="L186" i="98"/>
  <c r="K186" i="98"/>
  <c r="J186" i="98"/>
  <c r="I186" i="98"/>
  <c r="H186" i="98"/>
  <c r="G186" i="98"/>
  <c r="K185" i="98"/>
  <c r="I185" i="98"/>
  <c r="H185" i="98"/>
  <c r="G185" i="98"/>
  <c r="K184" i="98"/>
  <c r="I184" i="98"/>
  <c r="H184" i="98"/>
  <c r="G184" i="98"/>
  <c r="L183" i="98"/>
  <c r="K183" i="98"/>
  <c r="J183" i="98"/>
  <c r="I183" i="98"/>
  <c r="H183" i="98"/>
  <c r="G183" i="98"/>
  <c r="V182" i="98"/>
  <c r="U182" i="98"/>
  <c r="T182" i="98"/>
  <c r="L188" i="98" s="1"/>
  <c r="S182" i="98"/>
  <c r="J188" i="98" s="1"/>
  <c r="R182" i="98"/>
  <c r="L187" i="98" s="1"/>
  <c r="Q182" i="98"/>
  <c r="J187" i="98" s="1"/>
  <c r="F182" i="98"/>
  <c r="E182" i="98"/>
  <c r="B182" i="98"/>
  <c r="A181" i="98"/>
  <c r="K179" i="98"/>
  <c r="J179" i="98"/>
  <c r="K178" i="98"/>
  <c r="J178" i="98"/>
  <c r="A177" i="98"/>
  <c r="V173" i="98"/>
  <c r="U173" i="98"/>
  <c r="T173" i="98"/>
  <c r="S173" i="98"/>
  <c r="R173" i="98"/>
  <c r="Q173" i="98"/>
  <c r="L173" i="98"/>
  <c r="K174" i="98" s="1"/>
  <c r="K173" i="98"/>
  <c r="J173" i="98"/>
  <c r="I174" i="98" s="1"/>
  <c r="I173" i="98"/>
  <c r="H173" i="98"/>
  <c r="G173" i="98"/>
  <c r="F173" i="98"/>
  <c r="E173" i="98"/>
  <c r="C173" i="98"/>
  <c r="B173" i="98"/>
  <c r="K170" i="98"/>
  <c r="F170" i="98"/>
  <c r="K169" i="98"/>
  <c r="K168" i="98" s="1"/>
  <c r="I169" i="98"/>
  <c r="I168" i="98" s="1"/>
  <c r="G169" i="98"/>
  <c r="G168" i="98" s="1"/>
  <c r="H168" i="98"/>
  <c r="F167" i="98"/>
  <c r="E167" i="98"/>
  <c r="B167" i="98"/>
  <c r="J164" i="98"/>
  <c r="I164" i="98"/>
  <c r="H164" i="98"/>
  <c r="F164" i="98"/>
  <c r="K163" i="98"/>
  <c r="F163" i="98"/>
  <c r="K162" i="98"/>
  <c r="F162" i="98"/>
  <c r="K161" i="98"/>
  <c r="F161" i="98"/>
  <c r="L160" i="98"/>
  <c r="K160" i="98"/>
  <c r="J160" i="98"/>
  <c r="I160" i="98"/>
  <c r="H160" i="98"/>
  <c r="G160" i="98"/>
  <c r="K159" i="98"/>
  <c r="I159" i="98"/>
  <c r="H159" i="98"/>
  <c r="G159" i="98"/>
  <c r="K158" i="98"/>
  <c r="I158" i="98"/>
  <c r="H158" i="98"/>
  <c r="G158" i="98"/>
  <c r="L157" i="98"/>
  <c r="K157" i="98"/>
  <c r="J157" i="98"/>
  <c r="I157" i="98"/>
  <c r="H157" i="98"/>
  <c r="G157" i="98"/>
  <c r="V156" i="98"/>
  <c r="U156" i="98"/>
  <c r="T156" i="98"/>
  <c r="L162" i="98" s="1"/>
  <c r="S156" i="98"/>
  <c r="J162" i="98" s="1"/>
  <c r="R156" i="98"/>
  <c r="L161" i="98" s="1"/>
  <c r="Q156" i="98"/>
  <c r="J161" i="98" s="1"/>
  <c r="F156" i="98"/>
  <c r="E156" i="98"/>
  <c r="B156" i="98"/>
  <c r="A155" i="98"/>
  <c r="K153" i="98"/>
  <c r="J153" i="98"/>
  <c r="K152" i="98"/>
  <c r="J152" i="98"/>
  <c r="K151" i="98"/>
  <c r="I151" i="98"/>
  <c r="A151" i="98"/>
  <c r="A149" i="98"/>
  <c r="K147" i="98"/>
  <c r="J147" i="98"/>
  <c r="K146" i="98"/>
  <c r="J146" i="98"/>
  <c r="A145" i="98"/>
  <c r="V141" i="98"/>
  <c r="U141" i="98"/>
  <c r="T141" i="98"/>
  <c r="S141" i="98"/>
  <c r="R141" i="98"/>
  <c r="Q141" i="98"/>
  <c r="L141" i="98"/>
  <c r="K142" i="98" s="1"/>
  <c r="K141" i="98"/>
  <c r="J141" i="98"/>
  <c r="I142" i="98" s="1"/>
  <c r="I141" i="98"/>
  <c r="H141" i="98"/>
  <c r="G141" i="98"/>
  <c r="F141" i="98"/>
  <c r="E141" i="98"/>
  <c r="C141" i="98"/>
  <c r="B141" i="98"/>
  <c r="K138" i="98"/>
  <c r="F138" i="98"/>
  <c r="K137" i="98"/>
  <c r="K136" i="98" s="1"/>
  <c r="I137" i="98"/>
  <c r="I136" i="98" s="1"/>
  <c r="G137" i="98"/>
  <c r="G136" i="98" s="1"/>
  <c r="H136" i="98"/>
  <c r="F135" i="98"/>
  <c r="E135" i="98"/>
  <c r="B135" i="98"/>
  <c r="J132" i="98"/>
  <c r="I132" i="98"/>
  <c r="H132" i="98"/>
  <c r="F132" i="98"/>
  <c r="K131" i="98"/>
  <c r="F131" i="98"/>
  <c r="K130" i="98"/>
  <c r="F130" i="98"/>
  <c r="K129" i="98"/>
  <c r="F129" i="98"/>
  <c r="L128" i="98"/>
  <c r="K128" i="98"/>
  <c r="J128" i="98"/>
  <c r="I128" i="98"/>
  <c r="H128" i="98"/>
  <c r="G128" i="98"/>
  <c r="K127" i="98"/>
  <c r="I127" i="98"/>
  <c r="H127" i="98"/>
  <c r="G127" i="98"/>
  <c r="K126" i="98"/>
  <c r="I126" i="98"/>
  <c r="H126" i="98"/>
  <c r="G126" i="98"/>
  <c r="L125" i="98"/>
  <c r="K125" i="98"/>
  <c r="J125" i="98"/>
  <c r="I125" i="98"/>
  <c r="H125" i="98"/>
  <c r="G125" i="98"/>
  <c r="V124" i="98"/>
  <c r="U124" i="98"/>
  <c r="T124" i="98"/>
  <c r="L130" i="98" s="1"/>
  <c r="S124" i="98"/>
  <c r="J130" i="98" s="1"/>
  <c r="R124" i="98"/>
  <c r="L129" i="98" s="1"/>
  <c r="Q124" i="98"/>
  <c r="J129" i="98" s="1"/>
  <c r="F124" i="98"/>
  <c r="E124" i="98"/>
  <c r="B124" i="98"/>
  <c r="A123" i="98"/>
  <c r="K121" i="98"/>
  <c r="J121" i="98"/>
  <c r="K120" i="98"/>
  <c r="J120" i="98"/>
  <c r="K119" i="98"/>
  <c r="I119" i="98"/>
  <c r="A119" i="98"/>
  <c r="A117" i="98"/>
  <c r="K115" i="98"/>
  <c r="J115" i="98"/>
  <c r="K114" i="98"/>
  <c r="J114" i="98"/>
  <c r="K113" i="98"/>
  <c r="I113" i="98"/>
  <c r="A113" i="98"/>
  <c r="A111" i="98"/>
  <c r="K109" i="98"/>
  <c r="J109" i="98"/>
  <c r="K108" i="98"/>
  <c r="J108" i="98"/>
  <c r="A107" i="98"/>
  <c r="V103" i="98"/>
  <c r="U103" i="98"/>
  <c r="T103" i="98"/>
  <c r="S103" i="98"/>
  <c r="R103" i="98"/>
  <c r="Q103" i="98"/>
  <c r="L103" i="98"/>
  <c r="P104" i="98" s="1"/>
  <c r="K103" i="98"/>
  <c r="J103" i="98"/>
  <c r="I104" i="98" s="1"/>
  <c r="I103" i="98"/>
  <c r="H103" i="98"/>
  <c r="G103" i="98"/>
  <c r="F103" i="98"/>
  <c r="E103" i="98"/>
  <c r="C103" i="98"/>
  <c r="B103" i="98"/>
  <c r="K100" i="98"/>
  <c r="F100" i="98"/>
  <c r="K99" i="98"/>
  <c r="K98" i="98" s="1"/>
  <c r="I99" i="98"/>
  <c r="I98" i="98" s="1"/>
  <c r="G99" i="98"/>
  <c r="G98" i="98" s="1"/>
  <c r="H98" i="98"/>
  <c r="F97" i="98"/>
  <c r="E97" i="98"/>
  <c r="B97" i="98"/>
  <c r="J94" i="98"/>
  <c r="I94" i="98"/>
  <c r="H94" i="98"/>
  <c r="F94" i="98"/>
  <c r="K93" i="98"/>
  <c r="F93" i="98"/>
  <c r="K92" i="98"/>
  <c r="F92" i="98"/>
  <c r="K91" i="98"/>
  <c r="F91" i="98"/>
  <c r="L90" i="98"/>
  <c r="K90" i="98"/>
  <c r="J90" i="98"/>
  <c r="I90" i="98"/>
  <c r="H90" i="98"/>
  <c r="G90" i="98"/>
  <c r="K89" i="98"/>
  <c r="I89" i="98"/>
  <c r="H89" i="98"/>
  <c r="G89" i="98"/>
  <c r="K88" i="98"/>
  <c r="I88" i="98"/>
  <c r="H88" i="98"/>
  <c r="G88" i="98"/>
  <c r="L87" i="98"/>
  <c r="K87" i="98"/>
  <c r="J87" i="98"/>
  <c r="I87" i="98"/>
  <c r="H87" i="98"/>
  <c r="G87" i="98"/>
  <c r="V86" i="98"/>
  <c r="U86" i="98"/>
  <c r="T86" i="98"/>
  <c r="L92" i="98" s="1"/>
  <c r="S86" i="98"/>
  <c r="J92" i="98" s="1"/>
  <c r="R86" i="98"/>
  <c r="L91" i="98" s="1"/>
  <c r="Q86" i="98"/>
  <c r="J91" i="98" s="1"/>
  <c r="F86" i="98"/>
  <c r="E86" i="98"/>
  <c r="B86" i="98"/>
  <c r="A85" i="98"/>
  <c r="K83" i="98"/>
  <c r="J83" i="98"/>
  <c r="K82" i="98"/>
  <c r="J82" i="98"/>
  <c r="A81" i="98"/>
  <c r="V77" i="98"/>
  <c r="U77" i="98"/>
  <c r="T77" i="98"/>
  <c r="S77" i="98"/>
  <c r="R77" i="98"/>
  <c r="Q77" i="98"/>
  <c r="L77" i="98"/>
  <c r="P78" i="98" s="1"/>
  <c r="K77" i="98"/>
  <c r="J77" i="98"/>
  <c r="I78" i="98" s="1"/>
  <c r="I77" i="98"/>
  <c r="H77" i="98"/>
  <c r="G77" i="98"/>
  <c r="F77" i="98"/>
  <c r="E77" i="98"/>
  <c r="C77" i="98"/>
  <c r="B77" i="98"/>
  <c r="K74" i="98"/>
  <c r="F74" i="98"/>
  <c r="K73" i="98"/>
  <c r="K72" i="98" s="1"/>
  <c r="I73" i="98"/>
  <c r="I72" i="98" s="1"/>
  <c r="G73" i="98"/>
  <c r="G72" i="98" s="1"/>
  <c r="H72" i="98"/>
  <c r="F71" i="98"/>
  <c r="E71" i="98"/>
  <c r="B71" i="98"/>
  <c r="J68" i="98"/>
  <c r="I68" i="98"/>
  <c r="H68" i="98"/>
  <c r="F68" i="98"/>
  <c r="K67" i="98"/>
  <c r="F67" i="98"/>
  <c r="K66" i="98"/>
  <c r="F66" i="98"/>
  <c r="K65" i="98"/>
  <c r="F65" i="98"/>
  <c r="L64" i="98"/>
  <c r="K64" i="98"/>
  <c r="J64" i="98"/>
  <c r="I64" i="98"/>
  <c r="H64" i="98"/>
  <c r="G64" i="98"/>
  <c r="K63" i="98"/>
  <c r="I63" i="98"/>
  <c r="H63" i="98"/>
  <c r="G63" i="98"/>
  <c r="K62" i="98"/>
  <c r="I62" i="98"/>
  <c r="H62" i="98"/>
  <c r="G62" i="98"/>
  <c r="L61" i="98"/>
  <c r="K61" i="98"/>
  <c r="J61" i="98"/>
  <c r="I61" i="98"/>
  <c r="H61" i="98"/>
  <c r="G61" i="98"/>
  <c r="V60" i="98"/>
  <c r="U60" i="98"/>
  <c r="T60" i="98"/>
  <c r="L66" i="98" s="1"/>
  <c r="S60" i="98"/>
  <c r="J66" i="98" s="1"/>
  <c r="R60" i="98"/>
  <c r="L65" i="98" s="1"/>
  <c r="Q60" i="98"/>
  <c r="J65" i="98" s="1"/>
  <c r="F60" i="98"/>
  <c r="E60" i="98"/>
  <c r="B60" i="98"/>
  <c r="A59" i="98"/>
  <c r="A57" i="98"/>
  <c r="K55" i="98"/>
  <c r="J55" i="98"/>
  <c r="K54" i="98"/>
  <c r="J54" i="98"/>
  <c r="K53" i="98"/>
  <c r="I53" i="98"/>
  <c r="A53" i="98"/>
  <c r="AC51" i="98"/>
  <c r="C51" i="98"/>
  <c r="AC49" i="98"/>
  <c r="C49" i="98"/>
  <c r="AC47" i="98"/>
  <c r="C47" i="98"/>
  <c r="A45" i="98"/>
  <c r="AE43" i="98"/>
  <c r="L1518" i="98" l="1"/>
  <c r="L1237" i="98"/>
  <c r="J1362" i="98"/>
  <c r="P269" i="98"/>
  <c r="L1519" i="98"/>
  <c r="L1528" i="98" s="1"/>
  <c r="G816" i="98"/>
  <c r="J1363" i="98"/>
  <c r="L817" i="98"/>
  <c r="K18" i="1"/>
  <c r="I1546" i="98"/>
  <c r="L977" i="98"/>
  <c r="L18" i="1"/>
  <c r="K1546" i="98"/>
  <c r="L836" i="98"/>
  <c r="L959" i="98"/>
  <c r="J1181" i="98"/>
  <c r="J1308" i="98"/>
  <c r="J1326" i="98"/>
  <c r="L1344" i="98"/>
  <c r="P308" i="98"/>
  <c r="L804" i="98"/>
  <c r="L805" i="98" s="1"/>
  <c r="N1097" i="98"/>
  <c r="M1097" i="98" s="1"/>
  <c r="J672" i="98"/>
  <c r="L277" i="98"/>
  <c r="L653" i="98"/>
  <c r="J735" i="98"/>
  <c r="L671" i="98"/>
  <c r="G347" i="98"/>
  <c r="J568" i="98"/>
  <c r="J567" i="98" s="1"/>
  <c r="J557" i="98" s="1"/>
  <c r="J640" i="98"/>
  <c r="J639" i="98" s="1"/>
  <c r="J629" i="98" s="1"/>
  <c r="J653" i="98"/>
  <c r="L900" i="98"/>
  <c r="L1316" i="98"/>
  <c r="L1317" i="98" s="1"/>
  <c r="L303" i="98"/>
  <c r="L304" i="98" s="1"/>
  <c r="L672" i="98"/>
  <c r="N816" i="98"/>
  <c r="M816" i="98" s="1"/>
  <c r="J295" i="98"/>
  <c r="J754" i="98"/>
  <c r="L966" i="98"/>
  <c r="J1126" i="98"/>
  <c r="L1326" i="98"/>
  <c r="L1381" i="98"/>
  <c r="J277" i="98"/>
  <c r="J948" i="98"/>
  <c r="J947" i="98" s="1"/>
  <c r="J936" i="98" s="1"/>
  <c r="J958" i="98"/>
  <c r="J976" i="98"/>
  <c r="J1145" i="98"/>
  <c r="L1163" i="98"/>
  <c r="J1272" i="98"/>
  <c r="L1290" i="98"/>
  <c r="L1363" i="98"/>
  <c r="J940" i="98"/>
  <c r="L958" i="98"/>
  <c r="L976" i="98"/>
  <c r="J1254" i="98"/>
  <c r="J1291" i="98"/>
  <c r="L1309" i="98"/>
  <c r="N276" i="98"/>
  <c r="M276" i="98" s="1"/>
  <c r="N734" i="98"/>
  <c r="M734" i="98" s="1"/>
  <c r="J899" i="98"/>
  <c r="O1089" i="98"/>
  <c r="G276" i="98"/>
  <c r="I684" i="98"/>
  <c r="G734" i="98"/>
  <c r="L753" i="98"/>
  <c r="J941" i="98"/>
  <c r="J959" i="98"/>
  <c r="P1046" i="98"/>
  <c r="O553" i="98"/>
  <c r="L679" i="98"/>
  <c r="L668" i="98" s="1"/>
  <c r="L754" i="98"/>
  <c r="J835" i="98"/>
  <c r="N890" i="98"/>
  <c r="M890" i="98" s="1"/>
  <c r="J1226" i="98"/>
  <c r="J1215" i="98" s="1"/>
  <c r="J1236" i="98"/>
  <c r="L1254" i="98"/>
  <c r="J1273" i="98"/>
  <c r="J1381" i="98"/>
  <c r="N347" i="98"/>
  <c r="M347" i="98" s="1"/>
  <c r="L835" i="98"/>
  <c r="G1088" i="98"/>
  <c r="J1134" i="98"/>
  <c r="J1133" i="98" s="1"/>
  <c r="J1122" i="98" s="1"/>
  <c r="J1162" i="98"/>
  <c r="L1188" i="98"/>
  <c r="L1189" i="98" s="1"/>
  <c r="K1190" i="98" s="1"/>
  <c r="P1190" i="98" s="1"/>
  <c r="J1198" i="98"/>
  <c r="L1273" i="98"/>
  <c r="N268" i="98"/>
  <c r="M268" i="98" s="1"/>
  <c r="L278" i="98"/>
  <c r="L736" i="98"/>
  <c r="J836" i="98"/>
  <c r="L1162" i="98"/>
  <c r="L1198" i="98"/>
  <c r="N1005" i="98"/>
  <c r="M1005" i="98" s="1"/>
  <c r="N1065" i="98"/>
  <c r="M1065" i="98" s="1"/>
  <c r="L323" i="98"/>
  <c r="L324" i="98" s="1"/>
  <c r="J818" i="98"/>
  <c r="N1091" i="98"/>
  <c r="M1091" i="98" s="1"/>
  <c r="I1095" i="98"/>
  <c r="J1280" i="98"/>
  <c r="L1412" i="98"/>
  <c r="L1411" i="98" s="1"/>
  <c r="L1400" i="98" s="1"/>
  <c r="P226" i="98"/>
  <c r="J623" i="98"/>
  <c r="J622" i="98" s="1"/>
  <c r="J612" i="98" s="1"/>
  <c r="N726" i="98"/>
  <c r="M726" i="98" s="1"/>
  <c r="N808" i="98"/>
  <c r="M808" i="98" s="1"/>
  <c r="L818" i="98"/>
  <c r="N898" i="98"/>
  <c r="M898" i="98" s="1"/>
  <c r="L924" i="98"/>
  <c r="O1026" i="98"/>
  <c r="J1113" i="98"/>
  <c r="J1112" i="98" s="1"/>
  <c r="J1102" i="98" s="1"/>
  <c r="J1206" i="98"/>
  <c r="J1195" i="98" s="1"/>
  <c r="L1370" i="98"/>
  <c r="L1369" i="98" s="1"/>
  <c r="L1358" i="98" s="1"/>
  <c r="J1388" i="98"/>
  <c r="J1377" i="98" s="1"/>
  <c r="L247" i="98"/>
  <c r="L248" i="98" s="1"/>
  <c r="J285" i="98"/>
  <c r="J286" i="98" s="1"/>
  <c r="N327" i="98"/>
  <c r="M327" i="98" s="1"/>
  <c r="O484" i="98"/>
  <c r="L886" i="98"/>
  <c r="L885" i="98" s="1"/>
  <c r="L875" i="98" s="1"/>
  <c r="J984" i="98"/>
  <c r="J985" i="98" s="1"/>
  <c r="J1001" i="98"/>
  <c r="J1002" i="98" s="1"/>
  <c r="I1003" i="98" s="1"/>
  <c r="O1003" i="98" s="1"/>
  <c r="J1316" i="98"/>
  <c r="J1305" i="98" s="1"/>
  <c r="O78" i="98"/>
  <c r="O374" i="98"/>
  <c r="P426" i="98"/>
  <c r="L479" i="98"/>
  <c r="L480" i="98" s="1"/>
  <c r="N572" i="98"/>
  <c r="M572" i="98" s="1"/>
  <c r="G644" i="98"/>
  <c r="K727" i="98"/>
  <c r="I766" i="98"/>
  <c r="J843" i="98"/>
  <c r="J832" i="98" s="1"/>
  <c r="L940" i="98"/>
  <c r="J1041" i="98"/>
  <c r="J1040" i="98" s="1"/>
  <c r="J1030" i="98" s="1"/>
  <c r="L1126" i="98"/>
  <c r="L1218" i="98"/>
  <c r="J1237" i="98"/>
  <c r="J1255" i="98"/>
  <c r="J1290" i="98"/>
  <c r="L1345" i="98"/>
  <c r="L1405" i="98"/>
  <c r="J137" i="98"/>
  <c r="J138" i="98" s="1"/>
  <c r="J395" i="98"/>
  <c r="J394" i="98" s="1"/>
  <c r="J384" i="98" s="1"/>
  <c r="J453" i="98"/>
  <c r="J443" i="98" s="1"/>
  <c r="L568" i="98"/>
  <c r="L567" i="98" s="1"/>
  <c r="L557" i="98" s="1"/>
  <c r="L654" i="98"/>
  <c r="L787" i="98"/>
  <c r="L786" i="98" s="1"/>
  <c r="L776" i="98" s="1"/>
  <c r="L825" i="98"/>
  <c r="L824" i="98" s="1"/>
  <c r="L813" i="98" s="1"/>
  <c r="L899" i="98"/>
  <c r="J278" i="98"/>
  <c r="J421" i="98"/>
  <c r="J411" i="98" s="1"/>
  <c r="L705" i="98"/>
  <c r="L706" i="98" s="1"/>
  <c r="J817" i="98"/>
  <c r="G890" i="98"/>
  <c r="J900" i="98"/>
  <c r="J1081" i="98"/>
  <c r="J1071" i="98" s="1"/>
  <c r="N1117" i="98"/>
  <c r="M1117" i="98" s="1"/>
  <c r="L1181" i="98"/>
  <c r="L1219" i="98"/>
  <c r="J1345" i="98"/>
  <c r="J1405" i="98"/>
  <c r="P142" i="98"/>
  <c r="O174" i="98"/>
  <c r="L221" i="98"/>
  <c r="L222" i="98" s="1"/>
  <c r="J247" i="98"/>
  <c r="L295" i="98"/>
  <c r="O426" i="98"/>
  <c r="P458" i="98"/>
  <c r="P510" i="98"/>
  <c r="P573" i="98"/>
  <c r="K573" i="98"/>
  <c r="J1123" i="98"/>
  <c r="K269" i="98"/>
  <c r="L531" i="98"/>
  <c r="L521" i="98" s="1"/>
  <c r="L99" i="98"/>
  <c r="L89" i="98" s="1"/>
  <c r="I226" i="98"/>
  <c r="L285" i="98"/>
  <c r="L274" i="98" s="1"/>
  <c r="J296" i="98"/>
  <c r="L296" i="98"/>
  <c r="L395" i="98"/>
  <c r="L394" i="98" s="1"/>
  <c r="L384" i="98" s="1"/>
  <c r="J505" i="98"/>
  <c r="J504" i="98" s="1"/>
  <c r="J494" i="98" s="1"/>
  <c r="L588" i="98"/>
  <c r="L587" i="98" s="1"/>
  <c r="L577" i="98" s="1"/>
  <c r="J588" i="98"/>
  <c r="J587" i="98" s="1"/>
  <c r="J577" i="98" s="1"/>
  <c r="J1279" i="98"/>
  <c r="J1268" i="98" s="1"/>
  <c r="J1281" i="98"/>
  <c r="J1274" i="98" s="1"/>
  <c r="J1269" i="98"/>
  <c r="L73" i="98"/>
  <c r="L63" i="98" s="1"/>
  <c r="J99" i="98"/>
  <c r="O142" i="98"/>
  <c r="P200" i="98"/>
  <c r="J264" i="98"/>
  <c r="J254" i="98" s="1"/>
  <c r="G327" i="98"/>
  <c r="L505" i="98"/>
  <c r="L504" i="98" s="1"/>
  <c r="L494" i="98" s="1"/>
  <c r="O510" i="98"/>
  <c r="L548" i="98"/>
  <c r="L549" i="98" s="1"/>
  <c r="L640" i="98"/>
  <c r="L630" i="98" s="1"/>
  <c r="G652" i="98"/>
  <c r="J924" i="98"/>
  <c r="L1145" i="98"/>
  <c r="J1199" i="98"/>
  <c r="J1219" i="98"/>
  <c r="L1352" i="98"/>
  <c r="L1353" i="98" s="1"/>
  <c r="J1344" i="98"/>
  <c r="O593" i="98"/>
  <c r="O645" i="98"/>
  <c r="J654" i="98"/>
  <c r="J679" i="98"/>
  <c r="J678" i="98" s="1"/>
  <c r="J667" i="98" s="1"/>
  <c r="J705" i="98"/>
  <c r="P766" i="98"/>
  <c r="J787" i="98"/>
  <c r="J788" i="98" s="1"/>
  <c r="I789" i="98" s="1"/>
  <c r="O789" i="98" s="1"/>
  <c r="K809" i="98"/>
  <c r="P848" i="98"/>
  <c r="I929" i="98"/>
  <c r="P1026" i="98"/>
  <c r="L1041" i="98"/>
  <c r="L1042" i="98" s="1"/>
  <c r="I1086" i="98"/>
  <c r="P1092" i="98"/>
  <c r="K1095" i="98"/>
  <c r="J1127" i="98"/>
  <c r="L1134" i="98"/>
  <c r="L1133" i="98" s="1"/>
  <c r="L1122" i="98" s="1"/>
  <c r="L1199" i="98"/>
  <c r="O596" i="98"/>
  <c r="L623" i="98"/>
  <c r="J804" i="98"/>
  <c r="J825" i="98"/>
  <c r="J814" i="98" s="1"/>
  <c r="L843" i="98"/>
  <c r="L842" i="98" s="1"/>
  <c r="L831" i="98" s="1"/>
  <c r="G898" i="98"/>
  <c r="I932" i="98"/>
  <c r="L948" i="98"/>
  <c r="L949" i="98" s="1"/>
  <c r="K950" i="98" s="1"/>
  <c r="P950" i="98" s="1"/>
  <c r="J966" i="98"/>
  <c r="J967" i="98" s="1"/>
  <c r="I968" i="98" s="1"/>
  <c r="O968" i="98" s="1"/>
  <c r="L984" i="98"/>
  <c r="L985" i="98" s="1"/>
  <c r="L978" i="98" s="1"/>
  <c r="L1001" i="98"/>
  <c r="L1000" i="98" s="1"/>
  <c r="L990" i="98" s="1"/>
  <c r="G1005" i="98"/>
  <c r="O1006" i="98"/>
  <c r="I1066" i="98"/>
  <c r="G1085" i="98"/>
  <c r="N1094" i="98"/>
  <c r="M1094" i="98" s="1"/>
  <c r="I1098" i="98"/>
  <c r="L1127" i="98"/>
  <c r="G1133" i="98"/>
  <c r="L1144" i="98"/>
  <c r="J1170" i="98"/>
  <c r="J1169" i="98" s="1"/>
  <c r="J1158" i="98" s="1"/>
  <c r="J1180" i="98"/>
  <c r="L1180" i="98"/>
  <c r="J1218" i="98"/>
  <c r="J1298" i="98"/>
  <c r="J1297" i="98" s="1"/>
  <c r="J1286" i="98" s="1"/>
  <c r="L1291" i="98"/>
  <c r="L1308" i="98"/>
  <c r="J1327" i="98"/>
  <c r="J1352" i="98"/>
  <c r="J1341" i="98" s="1"/>
  <c r="L1362" i="98"/>
  <c r="L1404" i="98"/>
  <c r="N652" i="98"/>
  <c r="M652" i="98" s="1"/>
  <c r="L735" i="98"/>
  <c r="J753" i="98"/>
  <c r="J886" i="98"/>
  <c r="I891" i="98"/>
  <c r="L1061" i="98"/>
  <c r="L1051" i="98" s="1"/>
  <c r="J1061" i="98"/>
  <c r="G1065" i="98"/>
  <c r="P1066" i="98"/>
  <c r="N1085" i="98"/>
  <c r="M1085" i="98" s="1"/>
  <c r="G1097" i="98"/>
  <c r="P1098" i="98"/>
  <c r="G1169" i="98"/>
  <c r="L1226" i="98"/>
  <c r="L1225" i="98" s="1"/>
  <c r="L1214" i="98" s="1"/>
  <c r="L1298" i="98"/>
  <c r="L1297" i="98" s="1"/>
  <c r="L1286" i="98" s="1"/>
  <c r="L1388" i="98"/>
  <c r="L1389" i="98" s="1"/>
  <c r="J1380" i="98"/>
  <c r="J127" i="98"/>
  <c r="P328" i="98"/>
  <c r="L506" i="98"/>
  <c r="J73" i="98"/>
  <c r="K78" i="98"/>
  <c r="O104" i="98"/>
  <c r="L137" i="98"/>
  <c r="L246" i="98"/>
  <c r="L236" i="98" s="1"/>
  <c r="J274" i="98"/>
  <c r="P348" i="98"/>
  <c r="I530" i="98"/>
  <c r="J722" i="98"/>
  <c r="L722" i="98"/>
  <c r="L803" i="98"/>
  <c r="L793" i="98" s="1"/>
  <c r="K104" i="98"/>
  <c r="J169" i="98"/>
  <c r="L169" i="98"/>
  <c r="P593" i="98"/>
  <c r="K593" i="98"/>
  <c r="I269" i="98"/>
  <c r="G268" i="98"/>
  <c r="O269" i="98"/>
  <c r="L302" i="98"/>
  <c r="L291" i="98" s="1"/>
  <c r="L292" i="98"/>
  <c r="O308" i="98"/>
  <c r="I308" i="98"/>
  <c r="L369" i="98"/>
  <c r="L453" i="98"/>
  <c r="O458" i="98"/>
  <c r="I458" i="98"/>
  <c r="J100" i="98"/>
  <c r="I287" i="98"/>
  <c r="O287" i="98" s="1"/>
  <c r="J279" i="98"/>
  <c r="L530" i="98"/>
  <c r="L520" i="98" s="1"/>
  <c r="J983" i="98"/>
  <c r="J972" i="98" s="1"/>
  <c r="J973" i="98"/>
  <c r="J195" i="98"/>
  <c r="L195" i="98"/>
  <c r="O200" i="98"/>
  <c r="I200" i="98"/>
  <c r="J303" i="98"/>
  <c r="G302" i="98"/>
  <c r="L343" i="98"/>
  <c r="L396" i="98"/>
  <c r="K400" i="98"/>
  <c r="P174" i="98"/>
  <c r="J221" i="98"/>
  <c r="L264" i="98"/>
  <c r="J323" i="98"/>
  <c r="I328" i="98"/>
  <c r="J343" i="98"/>
  <c r="I348" i="98"/>
  <c r="J369" i="98"/>
  <c r="K374" i="98"/>
  <c r="O400" i="98"/>
  <c r="L421" i="98"/>
  <c r="J479" i="98"/>
  <c r="K484" i="98"/>
  <c r="L589" i="98"/>
  <c r="L578" i="98"/>
  <c r="K596" i="98"/>
  <c r="J777" i="98"/>
  <c r="I848" i="98"/>
  <c r="O848" i="98"/>
  <c r="K929" i="98"/>
  <c r="J995" i="98"/>
  <c r="G572" i="98"/>
  <c r="O573" i="98"/>
  <c r="J661" i="98"/>
  <c r="L661" i="98"/>
  <c r="L704" i="98"/>
  <c r="L694" i="98" s="1"/>
  <c r="L832" i="98"/>
  <c r="L965" i="98"/>
  <c r="L954" i="98" s="1"/>
  <c r="L955" i="98"/>
  <c r="L967" i="98"/>
  <c r="I1092" i="98"/>
  <c r="G1091" i="98"/>
  <c r="O1092" i="98"/>
  <c r="J531" i="98"/>
  <c r="J548" i="98"/>
  <c r="K553" i="98"/>
  <c r="L569" i="98"/>
  <c r="L558" i="98"/>
  <c r="J842" i="98"/>
  <c r="J831" i="98" s="1"/>
  <c r="P645" i="98"/>
  <c r="L678" i="98"/>
  <c r="L667" i="98" s="1"/>
  <c r="L680" i="98"/>
  <c r="G726" i="98"/>
  <c r="J736" i="98"/>
  <c r="J761" i="98"/>
  <c r="L761" i="98"/>
  <c r="J869" i="98"/>
  <c r="L941" i="98"/>
  <c r="L1287" i="98"/>
  <c r="N644" i="98"/>
  <c r="M644" i="98" s="1"/>
  <c r="J671" i="98"/>
  <c r="K684" i="98"/>
  <c r="L743" i="98"/>
  <c r="J743" i="98"/>
  <c r="O809" i="98"/>
  <c r="I809" i="98"/>
  <c r="G808" i="98"/>
  <c r="J907" i="98"/>
  <c r="L923" i="98"/>
  <c r="L913" i="98" s="1"/>
  <c r="L925" i="98"/>
  <c r="L914" i="98"/>
  <c r="K932" i="98"/>
  <c r="J1021" i="98"/>
  <c r="L1021" i="98"/>
  <c r="J704" i="98"/>
  <c r="J694" i="98" s="1"/>
  <c r="I727" i="98"/>
  <c r="J803" i="98"/>
  <c r="J793" i="98" s="1"/>
  <c r="I1046" i="98"/>
  <c r="L1062" i="98"/>
  <c r="K1089" i="98"/>
  <c r="P1089" i="98"/>
  <c r="O1118" i="98"/>
  <c r="I1118" i="98"/>
  <c r="G1117" i="98"/>
  <c r="G1187" i="98"/>
  <c r="J1188" i="98"/>
  <c r="J1287" i="98"/>
  <c r="L869" i="98"/>
  <c r="P891" i="98"/>
  <c r="L907" i="98"/>
  <c r="J1000" i="98"/>
  <c r="J990" i="98" s="1"/>
  <c r="K1006" i="98"/>
  <c r="J991" i="98"/>
  <c r="P1086" i="98"/>
  <c r="L1081" i="98"/>
  <c r="K1118" i="98"/>
  <c r="J1163" i="98"/>
  <c r="L1206" i="98"/>
  <c r="L1272" i="98"/>
  <c r="J1315" i="98"/>
  <c r="J1304" i="98" s="1"/>
  <c r="L1152" i="98"/>
  <c r="I1282" i="98"/>
  <c r="O1282" i="98" s="1"/>
  <c r="J1351" i="98"/>
  <c r="J1340" i="98" s="1"/>
  <c r="J1353" i="98"/>
  <c r="L1359" i="98"/>
  <c r="L1371" i="98"/>
  <c r="N1088" i="98"/>
  <c r="M1088" i="98" s="1"/>
  <c r="J1152" i="98"/>
  <c r="J1171" i="98"/>
  <c r="J1159" i="98"/>
  <c r="J1227" i="98"/>
  <c r="J1225" i="98"/>
  <c r="J1214" i="98" s="1"/>
  <c r="L1236" i="98"/>
  <c r="L1334" i="98"/>
  <c r="J1387" i="98"/>
  <c r="J1376" i="98" s="1"/>
  <c r="J1389" i="98"/>
  <c r="J1135" i="98"/>
  <c r="L1170" i="98"/>
  <c r="J1262" i="98"/>
  <c r="L1255" i="98"/>
  <c r="L1262" i="98"/>
  <c r="L1280" i="98"/>
  <c r="J1309" i="98"/>
  <c r="J1370" i="98"/>
  <c r="G1094" i="98"/>
  <c r="L1113" i="98"/>
  <c r="L1244" i="98"/>
  <c r="J1244" i="98"/>
  <c r="J1334" i="98"/>
  <c r="L1327" i="98"/>
  <c r="J1412" i="98"/>
  <c r="J680" i="98" l="1"/>
  <c r="J265" i="98"/>
  <c r="L794" i="98"/>
  <c r="L237" i="98"/>
  <c r="L1351" i="98"/>
  <c r="L1340" i="98" s="1"/>
  <c r="J1317" i="98"/>
  <c r="L1305" i="98"/>
  <c r="J1103" i="98"/>
  <c r="L788" i="98"/>
  <c r="J844" i="98"/>
  <c r="J668" i="98"/>
  <c r="L844" i="98"/>
  <c r="K845" i="98" s="1"/>
  <c r="P845" i="98" s="1"/>
  <c r="L814" i="98"/>
  <c r="J569" i="98"/>
  <c r="J558" i="98"/>
  <c r="J18" i="1"/>
  <c r="L1315" i="98"/>
  <c r="L1304" i="98" s="1"/>
  <c r="L1299" i="98"/>
  <c r="L826" i="98"/>
  <c r="L1341" i="98"/>
  <c r="J1114" i="98"/>
  <c r="L1527" i="98"/>
  <c r="L1522" i="98"/>
  <c r="L1531" i="98" s="1"/>
  <c r="L1538" i="98" s="1"/>
  <c r="L1401" i="98"/>
  <c r="J949" i="98"/>
  <c r="J630" i="98"/>
  <c r="L1177" i="98"/>
  <c r="L1413" i="98"/>
  <c r="K1414" i="98" s="1"/>
  <c r="P1414" i="98" s="1"/>
  <c r="J937" i="98"/>
  <c r="J641" i="98"/>
  <c r="J1082" i="98"/>
  <c r="I1083" i="98" s="1"/>
  <c r="O1083" i="98" s="1"/>
  <c r="M18" i="1"/>
  <c r="L19" i="1"/>
  <c r="L1215" i="98"/>
  <c r="L1187" i="98"/>
  <c r="L1176" i="98" s="1"/>
  <c r="L942" i="98"/>
  <c r="L1182" i="98"/>
  <c r="P1184" i="98" s="1"/>
  <c r="G53" i="99"/>
  <c r="C53" i="99" s="1"/>
  <c r="K19" i="1"/>
  <c r="L937" i="98"/>
  <c r="J1080" i="98"/>
  <c r="J1070" i="98" s="1"/>
  <c r="K986" i="98"/>
  <c r="P986" i="98" s="1"/>
  <c r="O18" i="1"/>
  <c r="P18" i="1" s="1"/>
  <c r="K305" i="98"/>
  <c r="P305" i="98" s="1"/>
  <c r="L297" i="98"/>
  <c r="L385" i="98"/>
  <c r="L641" i="98"/>
  <c r="L1135" i="98"/>
  <c r="L1128" i="98" s="1"/>
  <c r="L538" i="98"/>
  <c r="L532" i="98"/>
  <c r="L1123" i="98"/>
  <c r="J824" i="98"/>
  <c r="J813" i="98" s="1"/>
  <c r="L478" i="98"/>
  <c r="L468" i="98" s="1"/>
  <c r="J1207" i="98"/>
  <c r="L469" i="98"/>
  <c r="L1002" i="98"/>
  <c r="K1003" i="98" s="1"/>
  <c r="P1003" i="98" s="1"/>
  <c r="J385" i="98"/>
  <c r="J613" i="98"/>
  <c r="L322" i="98"/>
  <c r="L312" i="98" s="1"/>
  <c r="J422" i="98"/>
  <c r="I423" i="98" s="1"/>
  <c r="O423" i="98" s="1"/>
  <c r="J396" i="98"/>
  <c r="I397" i="98" s="1"/>
  <c r="O397" i="98" s="1"/>
  <c r="O997" i="98"/>
  <c r="J624" i="98"/>
  <c r="L313" i="98"/>
  <c r="J1205" i="98"/>
  <c r="J1194" i="98" s="1"/>
  <c r="J1299" i="98"/>
  <c r="L876" i="98"/>
  <c r="L695" i="98"/>
  <c r="J454" i="98"/>
  <c r="L1031" i="98"/>
  <c r="L1377" i="98"/>
  <c r="L991" i="98"/>
  <c r="L639" i="98"/>
  <c r="L629" i="98" s="1"/>
  <c r="J284" i="98"/>
  <c r="J273" i="98" s="1"/>
  <c r="I281" i="98" s="1"/>
  <c r="J960" i="98"/>
  <c r="J965" i="98"/>
  <c r="J954" i="98" s="1"/>
  <c r="O962" i="98" s="1"/>
  <c r="J955" i="98"/>
  <c r="L777" i="98"/>
  <c r="J826" i="98"/>
  <c r="J136" i="98"/>
  <c r="J126" i="98" s="1"/>
  <c r="J1031" i="98"/>
  <c r="L887" i="98"/>
  <c r="L880" i="98" s="1"/>
  <c r="P882" i="98" s="1"/>
  <c r="L1040" i="98"/>
  <c r="L1030" i="98" s="1"/>
  <c r="J786" i="98"/>
  <c r="J776" i="98" s="1"/>
  <c r="J589" i="98"/>
  <c r="L284" i="98"/>
  <c r="L273" i="98" s="1"/>
  <c r="J452" i="98"/>
  <c r="J442" i="98" s="1"/>
  <c r="J420" i="98"/>
  <c r="J410" i="98" s="1"/>
  <c r="J1042" i="98"/>
  <c r="J1035" i="98" s="1"/>
  <c r="L983" i="98"/>
  <c r="L972" i="98" s="1"/>
  <c r="J263" i="98"/>
  <c r="J253" i="98" s="1"/>
  <c r="J781" i="98"/>
  <c r="L98" i="98"/>
  <c r="L88" i="98" s="1"/>
  <c r="L100" i="98"/>
  <c r="L93" i="98" s="1"/>
  <c r="L220" i="98"/>
  <c r="L210" i="98" s="1"/>
  <c r="L211" i="98"/>
  <c r="I1276" i="98"/>
  <c r="O1276" i="98"/>
  <c r="L1387" i="98"/>
  <c r="L1376" i="98" s="1"/>
  <c r="L1060" i="98"/>
  <c r="L1050" i="98" s="1"/>
  <c r="L547" i="98"/>
  <c r="L537" i="98" s="1"/>
  <c r="J578" i="98"/>
  <c r="L286" i="98"/>
  <c r="L279" i="98" s="1"/>
  <c r="L495" i="98"/>
  <c r="L74" i="98"/>
  <c r="K75" i="98" s="1"/>
  <c r="P75" i="98" s="1"/>
  <c r="J805" i="98"/>
  <c r="J794" i="98"/>
  <c r="J923" i="98"/>
  <c r="J913" i="98" s="1"/>
  <c r="J925" i="98"/>
  <c r="J914" i="98"/>
  <c r="J98" i="98"/>
  <c r="J88" i="98" s="1"/>
  <c r="J89" i="98"/>
  <c r="J885" i="98"/>
  <c r="J875" i="98" s="1"/>
  <c r="J887" i="98"/>
  <c r="J876" i="98"/>
  <c r="L613" i="98"/>
  <c r="L622" i="98"/>
  <c r="L612" i="98" s="1"/>
  <c r="J246" i="98"/>
  <c r="J236" i="98" s="1"/>
  <c r="J248" i="98"/>
  <c r="J237" i="98"/>
  <c r="L1227" i="98"/>
  <c r="K1228" i="98" s="1"/>
  <c r="P1228" i="98" s="1"/>
  <c r="L947" i="98"/>
  <c r="L936" i="98" s="1"/>
  <c r="L973" i="98"/>
  <c r="L624" i="98"/>
  <c r="K625" i="98" s="1"/>
  <c r="P625" i="98" s="1"/>
  <c r="L72" i="98"/>
  <c r="L62" i="98" s="1"/>
  <c r="J1062" i="98"/>
  <c r="J1060" i="98"/>
  <c r="J1050" i="98" s="1"/>
  <c r="J1051" i="98"/>
  <c r="J706" i="98"/>
  <c r="J695" i="98"/>
  <c r="J506" i="98"/>
  <c r="J495" i="98"/>
  <c r="J1233" i="98"/>
  <c r="J1245" i="98"/>
  <c r="J1243" i="98"/>
  <c r="J1232" i="98" s="1"/>
  <c r="J1141" i="98"/>
  <c r="J1153" i="98"/>
  <c r="J1151" i="98"/>
  <c r="J1140" i="98" s="1"/>
  <c r="K1372" i="98"/>
  <c r="P1372" i="98" s="1"/>
  <c r="L1364" i="98"/>
  <c r="P1366" i="98" s="1"/>
  <c r="J1346" i="98"/>
  <c r="I1354" i="98"/>
  <c r="O1354" i="98" s="1"/>
  <c r="L1020" i="98"/>
  <c r="L1010" i="98" s="1"/>
  <c r="L1022" i="98"/>
  <c r="L1011" i="98"/>
  <c r="J1107" i="98"/>
  <c r="I1115" i="98"/>
  <c r="O1115" i="98" s="1"/>
  <c r="I997" i="98"/>
  <c r="K570" i="98"/>
  <c r="P570" i="98" s="1"/>
  <c r="L562" i="98"/>
  <c r="K564" i="98" s="1"/>
  <c r="I570" i="98"/>
  <c r="O570" i="98" s="1"/>
  <c r="J562" i="98"/>
  <c r="J324" i="98"/>
  <c r="J313" i="98"/>
  <c r="J322" i="98"/>
  <c r="J312" i="98" s="1"/>
  <c r="I986" i="98"/>
  <c r="O986" i="98" s="1"/>
  <c r="J978" i="98"/>
  <c r="L170" i="98"/>
  <c r="L159" i="98"/>
  <c r="L168" i="98"/>
  <c r="L158" i="98" s="1"/>
  <c r="L721" i="98"/>
  <c r="L711" i="98" s="1"/>
  <c r="L723" i="98"/>
  <c r="L712" i="98"/>
  <c r="J72" i="98"/>
  <c r="J62" i="98" s="1"/>
  <c r="J74" i="98"/>
  <c r="J63" i="98"/>
  <c r="L1114" i="98"/>
  <c r="L1103" i="98"/>
  <c r="L1112" i="98"/>
  <c r="L1102" i="98" s="1"/>
  <c r="L1159" i="98"/>
  <c r="L1171" i="98"/>
  <c r="L1169" i="98"/>
  <c r="L1158" i="98" s="1"/>
  <c r="K1354" i="98"/>
  <c r="P1354" i="98" s="1"/>
  <c r="L1346" i="98"/>
  <c r="K1348" i="98" s="1"/>
  <c r="J1310" i="98"/>
  <c r="O1312" i="98" s="1"/>
  <c r="I1318" i="98"/>
  <c r="O1318" i="98" s="1"/>
  <c r="I1043" i="98"/>
  <c r="O1043" i="98" s="1"/>
  <c r="J870" i="98"/>
  <c r="J859" i="98"/>
  <c r="J868" i="98"/>
  <c r="J858" i="98" s="1"/>
  <c r="L673" i="98"/>
  <c r="K681" i="98"/>
  <c r="P681" i="98" s="1"/>
  <c r="J532" i="98"/>
  <c r="J521" i="98"/>
  <c r="J530" i="98"/>
  <c r="J520" i="98" s="1"/>
  <c r="I642" i="98"/>
  <c r="O642" i="98" s="1"/>
  <c r="J634" i="98"/>
  <c r="I636" i="98" s="1"/>
  <c r="I827" i="98"/>
  <c r="O827" i="98" s="1"/>
  <c r="J819" i="98"/>
  <c r="K481" i="98"/>
  <c r="P481" i="98" s="1"/>
  <c r="L473" i="98"/>
  <c r="K325" i="98"/>
  <c r="P325" i="98" s="1"/>
  <c r="L317" i="98"/>
  <c r="J721" i="98"/>
  <c r="J711" i="98" s="1"/>
  <c r="J723" i="98"/>
  <c r="J712" i="98"/>
  <c r="J415" i="98"/>
  <c r="L241" i="98"/>
  <c r="K243" i="98" s="1"/>
  <c r="K249" i="98"/>
  <c r="P249" i="98" s="1"/>
  <c r="L1245" i="98"/>
  <c r="L1233" i="98"/>
  <c r="L1243" i="98"/>
  <c r="L1232" i="98" s="1"/>
  <c r="J1371" i="98"/>
  <c r="J1359" i="98"/>
  <c r="J1369" i="98"/>
  <c r="J1358" i="98" s="1"/>
  <c r="L1281" i="98"/>
  <c r="L1269" i="98"/>
  <c r="L1279" i="98"/>
  <c r="L1268" i="98" s="1"/>
  <c r="J1263" i="98"/>
  <c r="J1251" i="98"/>
  <c r="J1261" i="98"/>
  <c r="J1250" i="98" s="1"/>
  <c r="L1333" i="98"/>
  <c r="L1322" i="98" s="1"/>
  <c r="L1335" i="98"/>
  <c r="L1323" i="98"/>
  <c r="L1151" i="98"/>
  <c r="L1140" i="98" s="1"/>
  <c r="L1141" i="98"/>
  <c r="L1153" i="98"/>
  <c r="L1195" i="98"/>
  <c r="L1207" i="98"/>
  <c r="L1205" i="98"/>
  <c r="L1194" i="98" s="1"/>
  <c r="L870" i="98"/>
  <c r="L859" i="98"/>
  <c r="L868" i="98"/>
  <c r="L858" i="98" s="1"/>
  <c r="J1177" i="98"/>
  <c r="J1189" i="98"/>
  <c r="J1187" i="98"/>
  <c r="J1176" i="98" s="1"/>
  <c r="J908" i="98"/>
  <c r="J906" i="98"/>
  <c r="J895" i="98" s="1"/>
  <c r="J896" i="98"/>
  <c r="L744" i="98"/>
  <c r="L742" i="98"/>
  <c r="L731" i="98" s="1"/>
  <c r="L732" i="98"/>
  <c r="L781" i="98"/>
  <c r="K783" i="98" s="1"/>
  <c r="K789" i="98"/>
  <c r="P789" i="98" s="1"/>
  <c r="L762" i="98"/>
  <c r="L760" i="98"/>
  <c r="L749" i="98" s="1"/>
  <c r="L750" i="98"/>
  <c r="I681" i="98"/>
  <c r="O681" i="98" s="1"/>
  <c r="J673" i="98"/>
  <c r="I675" i="98" s="1"/>
  <c r="J547" i="98"/>
  <c r="J537" i="98" s="1"/>
  <c r="J538" i="98"/>
  <c r="J549" i="98"/>
  <c r="L960" i="98"/>
  <c r="K962" i="98" s="1"/>
  <c r="K968" i="98"/>
  <c r="P968" i="98" s="1"/>
  <c r="J660" i="98"/>
  <c r="J649" i="98" s="1"/>
  <c r="J650" i="98"/>
  <c r="J662" i="98"/>
  <c r="K1043" i="98"/>
  <c r="P1043" i="98" s="1"/>
  <c r="L1035" i="98"/>
  <c r="P1037" i="98" s="1"/>
  <c r="L617" i="98"/>
  <c r="I625" i="98"/>
  <c r="O625" i="98" s="1"/>
  <c r="J617" i="98"/>
  <c r="O619" i="98" s="1"/>
  <c r="J222" i="98"/>
  <c r="J211" i="98"/>
  <c r="J220" i="98"/>
  <c r="J210" i="98" s="1"/>
  <c r="J196" i="98"/>
  <c r="J185" i="98"/>
  <c r="J194" i="98"/>
  <c r="J184" i="98" s="1"/>
  <c r="I101" i="98"/>
  <c r="O101" i="98" s="1"/>
  <c r="J93" i="98"/>
  <c r="K507" i="98"/>
  <c r="P507" i="98" s="1"/>
  <c r="L499" i="98"/>
  <c r="P501" i="98" s="1"/>
  <c r="I139" i="98"/>
  <c r="O139" i="98" s="1"/>
  <c r="J131" i="98"/>
  <c r="L67" i="98"/>
  <c r="L908" i="98"/>
  <c r="L906" i="98"/>
  <c r="L895" i="98" s="1"/>
  <c r="L896" i="98"/>
  <c r="K1063" i="98"/>
  <c r="P1063" i="98" s="1"/>
  <c r="L1055" i="98"/>
  <c r="K1057" i="98" s="1"/>
  <c r="J480" i="98"/>
  <c r="J469" i="98"/>
  <c r="J478" i="98"/>
  <c r="J468" i="98" s="1"/>
  <c r="L265" i="98"/>
  <c r="L254" i="98"/>
  <c r="L263" i="98"/>
  <c r="L253" i="98" s="1"/>
  <c r="L194" i="98"/>
  <c r="L184" i="98" s="1"/>
  <c r="L196" i="98"/>
  <c r="L185" i="98"/>
  <c r="L995" i="98"/>
  <c r="J1413" i="98"/>
  <c r="J1401" i="98"/>
  <c r="J1411" i="98"/>
  <c r="J1400" i="98" s="1"/>
  <c r="J1335" i="98"/>
  <c r="J1323" i="98"/>
  <c r="J1333" i="98"/>
  <c r="J1322" i="98" s="1"/>
  <c r="J1382" i="98"/>
  <c r="I1384" i="98" s="1"/>
  <c r="I1390" i="98"/>
  <c r="O1390" i="98" s="1"/>
  <c r="I1172" i="98"/>
  <c r="O1172" i="98" s="1"/>
  <c r="J1164" i="98"/>
  <c r="I1166" i="98" s="1"/>
  <c r="J1022" i="98"/>
  <c r="J1011" i="98"/>
  <c r="J1020" i="98"/>
  <c r="J1010" i="98" s="1"/>
  <c r="J744" i="98"/>
  <c r="J742" i="98"/>
  <c r="J731" i="98" s="1"/>
  <c r="J732" i="98"/>
  <c r="I950" i="98"/>
  <c r="O950" i="98" s="1"/>
  <c r="J942" i="98"/>
  <c r="I944" i="98" s="1"/>
  <c r="L819" i="98"/>
  <c r="K821" i="98" s="1"/>
  <c r="K827" i="98"/>
  <c r="P827" i="98" s="1"/>
  <c r="L650" i="98"/>
  <c r="L660" i="98"/>
  <c r="L649" i="98" s="1"/>
  <c r="L662" i="98"/>
  <c r="J344" i="98"/>
  <c r="J333" i="98"/>
  <c r="J342" i="98"/>
  <c r="J332" i="98" s="1"/>
  <c r="I590" i="98"/>
  <c r="O590" i="98" s="1"/>
  <c r="J582" i="98"/>
  <c r="O584" i="98" s="1"/>
  <c r="L344" i="98"/>
  <c r="L333" i="98"/>
  <c r="L342" i="98"/>
  <c r="L332" i="98" s="1"/>
  <c r="L370" i="98"/>
  <c r="L359" i="98"/>
  <c r="L368" i="98"/>
  <c r="L358" i="98" s="1"/>
  <c r="P299" i="98"/>
  <c r="K299" i="98"/>
  <c r="J170" i="98"/>
  <c r="J159" i="98"/>
  <c r="J168" i="98"/>
  <c r="J158" i="98" s="1"/>
  <c r="O281" i="98"/>
  <c r="K223" i="98"/>
  <c r="P223" i="98" s="1"/>
  <c r="L215" i="98"/>
  <c r="L1261" i="98"/>
  <c r="L1250" i="98" s="1"/>
  <c r="L1251" i="98"/>
  <c r="L1263" i="98"/>
  <c r="I1208" i="98"/>
  <c r="O1208" i="98" s="1"/>
  <c r="J1200" i="98"/>
  <c r="I1136" i="98"/>
  <c r="O1136" i="98" s="1"/>
  <c r="J1128" i="98"/>
  <c r="K1390" i="98"/>
  <c r="P1390" i="98" s="1"/>
  <c r="L1382" i="98"/>
  <c r="J1220" i="98"/>
  <c r="I1228" i="98"/>
  <c r="O1228" i="98" s="1"/>
  <c r="P1348" i="98"/>
  <c r="K1136" i="98"/>
  <c r="P1136" i="98" s="1"/>
  <c r="K1318" i="98"/>
  <c r="P1318" i="98" s="1"/>
  <c r="L1310" i="98"/>
  <c r="K1312" i="98" s="1"/>
  <c r="L1082" i="98"/>
  <c r="L1080" i="98"/>
  <c r="L1070" i="98" s="1"/>
  <c r="L1071" i="98"/>
  <c r="J1292" i="98"/>
  <c r="I1300" i="98"/>
  <c r="O1300" i="98" s="1"/>
  <c r="K926" i="98"/>
  <c r="P926" i="98" s="1"/>
  <c r="L918" i="98"/>
  <c r="P920" i="98" s="1"/>
  <c r="K1300" i="98"/>
  <c r="P1300" i="98" s="1"/>
  <c r="L1292" i="98"/>
  <c r="K1294" i="98" s="1"/>
  <c r="J762" i="98"/>
  <c r="J750" i="98"/>
  <c r="J760" i="98"/>
  <c r="J749" i="98" s="1"/>
  <c r="I845" i="98"/>
  <c r="O845" i="98" s="1"/>
  <c r="J837" i="98"/>
  <c r="I839" i="98" s="1"/>
  <c r="O675" i="98"/>
  <c r="K980" i="98"/>
  <c r="P821" i="98"/>
  <c r="K707" i="98"/>
  <c r="P707" i="98" s="1"/>
  <c r="L699" i="98"/>
  <c r="K701" i="98" s="1"/>
  <c r="L542" i="98"/>
  <c r="K550" i="98"/>
  <c r="P550" i="98" s="1"/>
  <c r="L582" i="98"/>
  <c r="P584" i="98" s="1"/>
  <c r="K590" i="98"/>
  <c r="P590" i="98" s="1"/>
  <c r="L422" i="98"/>
  <c r="L411" i="98"/>
  <c r="L420" i="98"/>
  <c r="L410" i="98" s="1"/>
  <c r="J370" i="98"/>
  <c r="J359" i="98"/>
  <c r="J368" i="98"/>
  <c r="J358" i="98" s="1"/>
  <c r="K397" i="98"/>
  <c r="P397" i="98" s="1"/>
  <c r="L389" i="98"/>
  <c r="K391" i="98" s="1"/>
  <c r="J292" i="98"/>
  <c r="J304" i="98"/>
  <c r="J302" i="98"/>
  <c r="J291" i="98" s="1"/>
  <c r="I266" i="98"/>
  <c r="O266" i="98" s="1"/>
  <c r="J258" i="98"/>
  <c r="P980" i="98"/>
  <c r="K533" i="98"/>
  <c r="P533" i="98" s="1"/>
  <c r="L525" i="98"/>
  <c r="P527" i="98" s="1"/>
  <c r="L452" i="98"/>
  <c r="L442" i="98" s="1"/>
  <c r="L454" i="98"/>
  <c r="L443" i="98"/>
  <c r="I455" i="98"/>
  <c r="O455" i="98" s="1"/>
  <c r="J447" i="98"/>
  <c r="K806" i="98"/>
  <c r="P806" i="98" s="1"/>
  <c r="L798" i="98"/>
  <c r="K800" i="98" s="1"/>
  <c r="K642" i="98"/>
  <c r="P642" i="98" s="1"/>
  <c r="L634" i="98"/>
  <c r="L138" i="98"/>
  <c r="L127" i="98"/>
  <c r="L136" i="98"/>
  <c r="L126" i="98" s="1"/>
  <c r="L1406" i="98" l="1"/>
  <c r="P1408" i="98" s="1"/>
  <c r="L837" i="98"/>
  <c r="P839" i="98" s="1"/>
  <c r="O133" i="98"/>
  <c r="I145" i="98" s="1"/>
  <c r="K944" i="98"/>
  <c r="E53" i="99"/>
  <c r="P944" i="98"/>
  <c r="O636" i="98"/>
  <c r="P319" i="98"/>
  <c r="J389" i="98"/>
  <c r="O391" i="98" s="1"/>
  <c r="I403" i="98" s="1"/>
  <c r="P475" i="98"/>
  <c r="K487" i="98" s="1"/>
  <c r="J1075" i="98"/>
  <c r="O1077" i="98" s="1"/>
  <c r="K1184" i="98"/>
  <c r="K888" i="98"/>
  <c r="P888" i="98" s="1"/>
  <c r="M19" i="1"/>
  <c r="H53" i="99"/>
  <c r="K101" i="98"/>
  <c r="P101" i="98" s="1"/>
  <c r="I962" i="98"/>
  <c r="K69" i="98"/>
  <c r="K920" i="98"/>
  <c r="L1220" i="98"/>
  <c r="K839" i="98"/>
  <c r="K1037" i="98"/>
  <c r="P95" i="98"/>
  <c r="K107" i="98" s="1"/>
  <c r="O449" i="98"/>
  <c r="I461" i="98" s="1"/>
  <c r="P217" i="98"/>
  <c r="K229" i="98" s="1"/>
  <c r="O783" i="98"/>
  <c r="P636" i="98"/>
  <c r="P69" i="98"/>
  <c r="K81" i="98" s="1"/>
  <c r="K1366" i="98"/>
  <c r="K544" i="98"/>
  <c r="K1384" i="98"/>
  <c r="P962" i="98"/>
  <c r="O417" i="98"/>
  <c r="I429" i="98" s="1"/>
  <c r="O260" i="98"/>
  <c r="I783" i="98"/>
  <c r="K281" i="98"/>
  <c r="P281" i="98"/>
  <c r="K636" i="98"/>
  <c r="I888" i="98"/>
  <c r="O888" i="98" s="1"/>
  <c r="J880" i="98"/>
  <c r="O882" i="98" s="1"/>
  <c r="P243" i="98"/>
  <c r="K287" i="98"/>
  <c r="P287" i="98" s="1"/>
  <c r="O1166" i="98"/>
  <c r="P701" i="98"/>
  <c r="O839" i="98"/>
  <c r="J499" i="98"/>
  <c r="I507" i="98"/>
  <c r="O507" i="98" s="1"/>
  <c r="I249" i="98"/>
  <c r="O249" i="98" s="1"/>
  <c r="J241" i="98"/>
  <c r="I243" i="98" s="1"/>
  <c r="I926" i="98"/>
  <c r="O926" i="98" s="1"/>
  <c r="J918" i="98"/>
  <c r="O920" i="98" s="1"/>
  <c r="P544" i="98"/>
  <c r="P1384" i="98"/>
  <c r="I449" i="98"/>
  <c r="J1055" i="98"/>
  <c r="I1057" i="98" s="1"/>
  <c r="I1063" i="98"/>
  <c r="O1063" i="98" s="1"/>
  <c r="J798" i="98"/>
  <c r="I806" i="98"/>
  <c r="O806" i="98" s="1"/>
  <c r="K584" i="98"/>
  <c r="P391" i="98"/>
  <c r="K403" i="98" s="1"/>
  <c r="J699" i="98"/>
  <c r="I707" i="98"/>
  <c r="O707" i="98" s="1"/>
  <c r="K1130" i="98"/>
  <c r="P1130" i="98"/>
  <c r="J163" i="98"/>
  <c r="I165" i="98" s="1"/>
  <c r="I171" i="98"/>
  <c r="O171" i="98" s="1"/>
  <c r="J737" i="98"/>
  <c r="I739" i="98" s="1"/>
  <c r="I745" i="98"/>
  <c r="O745" i="98" s="1"/>
  <c r="J473" i="98"/>
  <c r="I475" i="98" s="1"/>
  <c r="I481" i="98"/>
  <c r="O481" i="98" s="1"/>
  <c r="K909" i="98"/>
  <c r="P909" i="98" s="1"/>
  <c r="L901" i="98"/>
  <c r="K903" i="98" s="1"/>
  <c r="J542" i="98"/>
  <c r="I544" i="98" s="1"/>
  <c r="I550" i="98"/>
  <c r="O550" i="98" s="1"/>
  <c r="I1264" i="98"/>
  <c r="O1264" i="98" s="1"/>
  <c r="J1256" i="98"/>
  <c r="I1258" i="98" s="1"/>
  <c r="K675" i="98"/>
  <c r="P675" i="98"/>
  <c r="O1037" i="98"/>
  <c r="I1037" i="98"/>
  <c r="K1023" i="98"/>
  <c r="P1023" i="98" s="1"/>
  <c r="L1015" i="98"/>
  <c r="P1017" i="98" s="1"/>
  <c r="J1238" i="98"/>
  <c r="I1240" i="98" s="1"/>
  <c r="I1246" i="98"/>
  <c r="O1246" i="98" s="1"/>
  <c r="I417" i="98"/>
  <c r="K1246" i="98"/>
  <c r="P1246" i="98" s="1"/>
  <c r="L1238" i="98"/>
  <c r="K1240" i="98" s="1"/>
  <c r="O1109" i="98"/>
  <c r="I1109" i="98"/>
  <c r="O1348" i="98"/>
  <c r="I1348" i="98"/>
  <c r="I1154" i="98"/>
  <c r="O1154" i="98" s="1"/>
  <c r="J1146" i="98"/>
  <c r="I1148" i="98" s="1"/>
  <c r="O944" i="98"/>
  <c r="I1312" i="98"/>
  <c r="K475" i="98"/>
  <c r="K455" i="98"/>
  <c r="P455" i="98" s="1"/>
  <c r="L447" i="98"/>
  <c r="P449" i="98" s="1"/>
  <c r="J363" i="98"/>
  <c r="I365" i="98" s="1"/>
  <c r="I371" i="98"/>
  <c r="O371" i="98" s="1"/>
  <c r="P783" i="98"/>
  <c r="K882" i="98"/>
  <c r="K1083" i="98"/>
  <c r="P1083" i="98" s="1"/>
  <c r="L1075" i="98"/>
  <c r="K1077" i="98" s="1"/>
  <c r="O1222" i="98"/>
  <c r="I1222" i="98"/>
  <c r="I260" i="98"/>
  <c r="K345" i="98"/>
  <c r="P345" i="98" s="1"/>
  <c r="L337" i="98"/>
  <c r="K339" i="98" s="1"/>
  <c r="K663" i="98"/>
  <c r="P663" i="98" s="1"/>
  <c r="L655" i="98"/>
  <c r="K657" i="98" s="1"/>
  <c r="P1312" i="98"/>
  <c r="P997" i="98"/>
  <c r="K997" i="98"/>
  <c r="K513" i="98"/>
  <c r="K501" i="98"/>
  <c r="I584" i="98"/>
  <c r="I663" i="98"/>
  <c r="O663" i="98" s="1"/>
  <c r="J655" i="98"/>
  <c r="I657" i="98" s="1"/>
  <c r="K1417" i="98"/>
  <c r="K1336" i="98"/>
  <c r="P1336" i="98" s="1"/>
  <c r="L1328" i="98"/>
  <c r="P1330" i="98" s="1"/>
  <c r="J1364" i="98"/>
  <c r="O1366" i="98" s="1"/>
  <c r="I1372" i="98"/>
  <c r="O1372" i="98" s="1"/>
  <c r="K527" i="98"/>
  <c r="I533" i="98"/>
  <c r="O533" i="98" s="1"/>
  <c r="J525" i="98"/>
  <c r="O527" i="98" s="1"/>
  <c r="L1164" i="98"/>
  <c r="P1166" i="98" s="1"/>
  <c r="K1172" i="98"/>
  <c r="P1172" i="98" s="1"/>
  <c r="L1107" i="98"/>
  <c r="P1109" i="98" s="1"/>
  <c r="K1115" i="98"/>
  <c r="P1115" i="98" s="1"/>
  <c r="K724" i="98"/>
  <c r="P724" i="98" s="1"/>
  <c r="L716" i="98"/>
  <c r="K718" i="98" s="1"/>
  <c r="K171" i="98"/>
  <c r="P171" i="98" s="1"/>
  <c r="L163" i="98"/>
  <c r="K165" i="98" s="1"/>
  <c r="I619" i="98"/>
  <c r="K217" i="98"/>
  <c r="O1384" i="98"/>
  <c r="P1294" i="98"/>
  <c r="I305" i="98"/>
  <c r="O305" i="98" s="1"/>
  <c r="J297" i="98"/>
  <c r="I299" i="98" s="1"/>
  <c r="I1023" i="98"/>
  <c r="O1023" i="98" s="1"/>
  <c r="J1015" i="98"/>
  <c r="I1017" i="98" s="1"/>
  <c r="I1414" i="98"/>
  <c r="O1414" i="98" s="1"/>
  <c r="J1406" i="98"/>
  <c r="I1408" i="98" s="1"/>
  <c r="K745" i="98"/>
  <c r="P745" i="98" s="1"/>
  <c r="L737" i="98"/>
  <c r="K739" i="98" s="1"/>
  <c r="I133" i="98"/>
  <c r="I564" i="98"/>
  <c r="O564" i="98"/>
  <c r="K423" i="98"/>
  <c r="P423" i="98" s="1"/>
  <c r="L415" i="98"/>
  <c r="P417" i="98" s="1"/>
  <c r="J755" i="98"/>
  <c r="O757" i="98" s="1"/>
  <c r="I763" i="98"/>
  <c r="O763" i="98" s="1"/>
  <c r="P1077" i="98"/>
  <c r="O1202" i="98"/>
  <c r="I1202" i="98"/>
  <c r="K371" i="98"/>
  <c r="P371" i="98" s="1"/>
  <c r="L363" i="98"/>
  <c r="P365" i="98" s="1"/>
  <c r="P1057" i="98"/>
  <c r="J1328" i="98"/>
  <c r="O1330" i="98" s="1"/>
  <c r="I1336" i="98"/>
  <c r="O1336" i="98" s="1"/>
  <c r="K197" i="98"/>
  <c r="P197" i="98" s="1"/>
  <c r="L189" i="98"/>
  <c r="P191" i="98" s="1"/>
  <c r="K266" i="98"/>
  <c r="P266" i="98" s="1"/>
  <c r="L258" i="98"/>
  <c r="K260" i="98" s="1"/>
  <c r="J215" i="98"/>
  <c r="O217" i="98" s="1"/>
  <c r="I223" i="98"/>
  <c r="O223" i="98" s="1"/>
  <c r="K619" i="98"/>
  <c r="P619" i="98"/>
  <c r="J901" i="98"/>
  <c r="I903" i="98" s="1"/>
  <c r="I909" i="98"/>
  <c r="O909" i="98" s="1"/>
  <c r="I1190" i="98"/>
  <c r="O1190" i="98" s="1"/>
  <c r="J1182" i="98"/>
  <c r="O1184" i="98" s="1"/>
  <c r="P800" i="98"/>
  <c r="I821" i="98"/>
  <c r="O821" i="98"/>
  <c r="K1222" i="98"/>
  <c r="P1222" i="98"/>
  <c r="K1166" i="98"/>
  <c r="K95" i="98"/>
  <c r="K139" i="98"/>
  <c r="P139" i="98" s="1"/>
  <c r="L131" i="98"/>
  <c r="K133" i="98" s="1"/>
  <c r="I757" i="98"/>
  <c r="O1294" i="98"/>
  <c r="I1294" i="98"/>
  <c r="I1130" i="98"/>
  <c r="O1130" i="98"/>
  <c r="K1264" i="98"/>
  <c r="P1264" i="98" s="1"/>
  <c r="L1256" i="98"/>
  <c r="K1258" i="98" s="1"/>
  <c r="K365" i="98"/>
  <c r="J337" i="98"/>
  <c r="I339" i="98" s="1"/>
  <c r="I345" i="98"/>
  <c r="O345" i="98" s="1"/>
  <c r="P564" i="98"/>
  <c r="O95" i="98"/>
  <c r="I107" i="98" s="1"/>
  <c r="I95" i="98"/>
  <c r="I197" i="98"/>
  <c r="O197" i="98" s="1"/>
  <c r="J189" i="98"/>
  <c r="O191" i="98" s="1"/>
  <c r="K763" i="98"/>
  <c r="P763" i="98" s="1"/>
  <c r="L755" i="98"/>
  <c r="K757" i="98" s="1"/>
  <c r="K871" i="98"/>
  <c r="P871" i="98" s="1"/>
  <c r="L863" i="98"/>
  <c r="K865" i="98" s="1"/>
  <c r="L1200" i="98"/>
  <c r="K1202" i="98" s="1"/>
  <c r="K1208" i="98"/>
  <c r="P1208" i="98" s="1"/>
  <c r="L1146" i="98"/>
  <c r="P1148" i="98" s="1"/>
  <c r="K1154" i="98"/>
  <c r="P1154" i="98" s="1"/>
  <c r="L1274" i="98"/>
  <c r="P1276" i="98" s="1"/>
  <c r="K1282" i="98"/>
  <c r="P1282" i="98" s="1"/>
  <c r="I724" i="98"/>
  <c r="O724" i="98" s="1"/>
  <c r="J716" i="98"/>
  <c r="I718" i="98" s="1"/>
  <c r="J863" i="98"/>
  <c r="O865" i="98" s="1"/>
  <c r="I871" i="98"/>
  <c r="O871" i="98" s="1"/>
  <c r="J67" i="98"/>
  <c r="O69" i="98" s="1"/>
  <c r="I75" i="98"/>
  <c r="O75" i="98" s="1"/>
  <c r="O980" i="98"/>
  <c r="I980" i="98"/>
  <c r="J317" i="98"/>
  <c r="I319" i="98" s="1"/>
  <c r="I325" i="98"/>
  <c r="O325" i="98" s="1"/>
  <c r="K319" i="98"/>
  <c r="I1330" i="98" l="1"/>
  <c r="K449" i="98"/>
  <c r="K1408" i="98"/>
  <c r="I1077" i="98"/>
  <c r="F53" i="99"/>
  <c r="D53" i="99"/>
  <c r="H54" i="99"/>
  <c r="H55" i="99" s="1"/>
  <c r="I391" i="98"/>
  <c r="O1240" i="98"/>
  <c r="O739" i="98"/>
  <c r="P903" i="98"/>
  <c r="P1240" i="98"/>
  <c r="K1017" i="98"/>
  <c r="P165" i="98"/>
  <c r="K177" i="98" s="1"/>
  <c r="P657" i="98"/>
  <c r="K687" i="98" s="1"/>
  <c r="O299" i="98"/>
  <c r="I217" i="98"/>
  <c r="I1366" i="98"/>
  <c r="K461" i="98"/>
  <c r="O243" i="98"/>
  <c r="O1148" i="98"/>
  <c r="K417" i="98"/>
  <c r="P260" i="98"/>
  <c r="I920" i="98"/>
  <c r="I882" i="98"/>
  <c r="K1109" i="98"/>
  <c r="O165" i="98"/>
  <c r="I177" i="98" s="1"/>
  <c r="P739" i="98"/>
  <c r="K599" i="98"/>
  <c r="I527" i="98"/>
  <c r="P718" i="98"/>
  <c r="K1330" i="98"/>
  <c r="I203" i="98"/>
  <c r="K377" i="98"/>
  <c r="O1258" i="98"/>
  <c r="O544" i="98"/>
  <c r="I599" i="98" s="1"/>
  <c r="O800" i="98"/>
  <c r="I851" i="98" s="1"/>
  <c r="I800" i="98"/>
  <c r="I501" i="98"/>
  <c r="O501" i="98"/>
  <c r="I513" i="98" s="1"/>
  <c r="O1057" i="98"/>
  <c r="P865" i="98"/>
  <c r="K203" i="98"/>
  <c r="O718" i="98"/>
  <c r="O657" i="98"/>
  <c r="I687" i="98" s="1"/>
  <c r="P757" i="98"/>
  <c r="O475" i="98"/>
  <c r="I487" i="98" s="1"/>
  <c r="O701" i="98"/>
  <c r="I701" i="98"/>
  <c r="K429" i="98"/>
  <c r="I191" i="98"/>
  <c r="P339" i="98"/>
  <c r="K851" i="98"/>
  <c r="O903" i="98"/>
  <c r="I81" i="98"/>
  <c r="P133" i="98"/>
  <c r="I1184" i="98"/>
  <c r="K191" i="98"/>
  <c r="O1408" i="98"/>
  <c r="I1417" i="98" s="1"/>
  <c r="O319" i="98"/>
  <c r="K1148" i="98"/>
  <c r="O365" i="98"/>
  <c r="I377" i="98" s="1"/>
  <c r="I865" i="98"/>
  <c r="O339" i="98"/>
  <c r="P1258" i="98"/>
  <c r="P1202" i="98"/>
  <c r="K1276" i="98"/>
  <c r="O1017" i="98"/>
  <c r="I69" i="98"/>
  <c r="I229" i="98"/>
  <c r="D55" i="99" l="1"/>
  <c r="D54" i="99"/>
  <c r="I769" i="98"/>
  <c r="I351" i="98"/>
  <c r="K1393" i="98"/>
  <c r="K351" i="98"/>
  <c r="I1393" i="98"/>
  <c r="I1497" i="98"/>
  <c r="K769" i="98"/>
  <c r="I1505" i="98"/>
  <c r="I1433" i="98"/>
  <c r="K145" i="98"/>
  <c r="K1505" i="98"/>
  <c r="L1516" i="98" s="1"/>
  <c r="K1497" i="98"/>
  <c r="K1433" i="98"/>
  <c r="L1517" i="98" l="1"/>
  <c r="L1523" i="98" s="1"/>
  <c r="L1525" i="98"/>
  <c r="L1526" i="98" s="1"/>
  <c r="G18" i="1"/>
  <c r="J1516" i="98"/>
  <c r="J1517" i="98" s="1"/>
  <c r="O19" i="1"/>
  <c r="N19" i="1"/>
  <c r="J19" i="1"/>
  <c r="I19" i="1"/>
  <c r="F19" i="1" l="1"/>
  <c r="G46" i="99" s="1"/>
  <c r="F18" i="1"/>
  <c r="L1537" i="98"/>
  <c r="L1532" i="98"/>
  <c r="L1533" i="98" s="1"/>
  <c r="L1536" i="98" s="1"/>
  <c r="J1523" i="98"/>
  <c r="Q18" i="1"/>
  <c r="H18" i="1"/>
  <c r="S18" i="1" s="1"/>
  <c r="R18" i="1"/>
  <c r="I1544" i="98"/>
  <c r="G50" i="99"/>
  <c r="G19" i="1"/>
  <c r="E50" i="99" l="1"/>
  <c r="C50" i="99"/>
  <c r="C46" i="99"/>
  <c r="E46" i="99"/>
  <c r="H19" i="1"/>
  <c r="H46" i="99" s="1"/>
  <c r="H47" i="99" s="1"/>
  <c r="E19" i="1"/>
  <c r="D47" i="99" l="1"/>
  <c r="F47" i="99"/>
  <c r="D46" i="99"/>
  <c r="F46" i="99"/>
  <c r="C44" i="99"/>
  <c r="H48" i="99"/>
  <c r="E44" i="99"/>
  <c r="P19" i="1"/>
  <c r="D48" i="99" l="1"/>
  <c r="F48" i="99"/>
  <c r="K1544" i="98"/>
  <c r="H50" i="99"/>
  <c r="Q19" i="1"/>
  <c r="H56" i="99" l="1"/>
  <c r="D50" i="99"/>
  <c r="F50" i="99"/>
  <c r="I1542" i="98"/>
  <c r="I1543" i="98" s="1"/>
  <c r="G44" i="99"/>
  <c r="H51" i="99"/>
  <c r="D44" i="99"/>
  <c r="S44" i="99" s="1"/>
  <c r="T44" i="99" s="1"/>
  <c r="F44" i="99"/>
  <c r="H44" i="99"/>
  <c r="R19" i="1"/>
  <c r="F51" i="99" l="1"/>
  <c r="D51" i="99"/>
  <c r="H62" i="99"/>
  <c r="D56" i="99"/>
  <c r="F56" i="99"/>
  <c r="H52" i="99"/>
  <c r="H57" i="99"/>
  <c r="N39" i="99"/>
  <c r="S19" i="1"/>
  <c r="H65" i="99" l="1"/>
  <c r="F62" i="99"/>
  <c r="H64" i="99"/>
  <c r="H63" i="99"/>
  <c r="D62" i="99"/>
  <c r="D65" i="99" s="1"/>
  <c r="D68" i="99" s="1"/>
  <c r="H58" i="99"/>
  <c r="F52" i="99"/>
  <c r="D52" i="99"/>
  <c r="F57" i="99"/>
  <c r="D57" i="99"/>
  <c r="K1542" i="98"/>
  <c r="K1543" i="98" s="1"/>
  <c r="Q25" i="1"/>
  <c r="M25" i="1"/>
  <c r="M22" i="1"/>
  <c r="S22" i="1" s="1"/>
  <c r="F58" i="99" l="1"/>
  <c r="D58" i="99"/>
  <c r="F65" i="99"/>
  <c r="F68" i="99" s="1"/>
  <c r="F63" i="99"/>
  <c r="F66" i="99" s="1"/>
  <c r="F69" i="99" s="1"/>
  <c r="D63" i="99"/>
  <c r="D66" i="99" s="1"/>
  <c r="D69" i="99" s="1"/>
  <c r="H68" i="99"/>
  <c r="H66" i="99"/>
  <c r="R25" i="1"/>
  <c r="F64" i="99" l="1"/>
  <c r="F67" i="99" s="1"/>
  <c r="F70" i="99"/>
  <c r="D64" i="99"/>
  <c r="D67" i="99" s="1"/>
  <c r="D70" i="99" s="1"/>
  <c r="H69" i="99"/>
  <c r="H67" i="99"/>
  <c r="H70" i="99" s="1"/>
  <c r="S25" i="1"/>
  <c r="W30" i="1" s="1"/>
  <c r="K25" i="1"/>
  <c r="K22" i="1" l="1"/>
  <c r="Q22" i="1" l="1"/>
  <c r="T25" i="1"/>
  <c r="L22" i="1" l="1"/>
  <c r="R22" i="1" s="1"/>
  <c r="L25" i="1"/>
  <c r="N25" i="1" l="1"/>
  <c r="N24" i="1" s="1"/>
  <c r="Q24" i="1" s="1"/>
  <c r="I25" i="1" l="1"/>
  <c r="I21" i="1" s="1"/>
  <c r="J25" i="1"/>
  <c r="J21" i="1" s="1"/>
  <c r="O25" i="1"/>
  <c r="O24" i="1" s="1"/>
  <c r="R24" i="1" s="1"/>
  <c r="F25" i="1" l="1"/>
  <c r="F20" i="1" s="1"/>
  <c r="Q20" i="1" s="1"/>
  <c r="G25" i="1" l="1"/>
  <c r="G20" i="1" s="1"/>
  <c r="R20" i="1" s="1"/>
  <c r="H25" i="1" l="1"/>
  <c r="H20" i="1" s="1"/>
  <c r="S20" i="1" s="1"/>
  <c r="P25" i="1" l="1"/>
  <c r="P24" i="1" s="1"/>
  <c r="S24" i="1" s="1"/>
</calcChain>
</file>

<file path=xl/sharedStrings.xml><?xml version="1.0" encoding="utf-8"?>
<sst xmlns="http://schemas.openxmlformats.org/spreadsheetml/2006/main" count="1932" uniqueCount="359">
  <si>
    <t>№ п/п</t>
  </si>
  <si>
    <t xml:space="preserve">№ раздела </t>
  </si>
  <si>
    <t>Наименование объектов строительства и работ</t>
  </si>
  <si>
    <t>СМР</t>
  </si>
  <si>
    <t>Материалы</t>
  </si>
  <si>
    <t>Всего</t>
  </si>
  <si>
    <t>Производитель работ</t>
  </si>
  <si>
    <t>Стоимость                                                    в базовых                                                                   ценах</t>
  </si>
  <si>
    <t>Стоимость в текущих ценах К=1,0</t>
  </si>
  <si>
    <t>Стоимость                                                    в базовых ценах</t>
  </si>
  <si>
    <t>Стоимость                                                   в текущих ценах К=1,0</t>
  </si>
  <si>
    <t>Стоимость                                                                                          в базовых                                        ценах</t>
  </si>
  <si>
    <t>Стоимость                                                           в текущих ценах К=1,0</t>
  </si>
  <si>
    <t>Стоимость                                                    в базовых                                                                        ценах</t>
  </si>
  <si>
    <t>1</t>
  </si>
  <si>
    <t>ПНР</t>
  </si>
  <si>
    <t xml:space="preserve">Прочие затраты 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</si>
  <si>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</si>
  <si>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</si>
  <si>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</si>
  <si>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</si>
  <si>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</si>
  <si>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по ОКПО</t>
  </si>
  <si>
    <t>организация, адрес, телефон, факс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</si>
  <si>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</si>
  <si>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</si>
  <si>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</si>
  <si>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</si>
  <si>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</si>
  <si>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</si>
  <si>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</si>
  <si>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</si>
  <si>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</si>
  <si>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</si>
  <si>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</si>
  <si>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</si>
  <si>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</si>
  <si>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</si>
  <si>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</si>
  <si>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Номер</t>
  </si>
  <si>
    <t>Шифр расценки и коды ресурсов</t>
  </si>
  <si>
    <t>Наименование работ и затрат</t>
  </si>
  <si>
    <t>п/п</t>
  </si>
  <si>
    <t>поз. по сме-те</t>
  </si>
  <si>
    <t xml:space="preserve">   Итого по ТСН-2001.16</t>
  </si>
  <si>
    <t xml:space="preserve">   Итого возвратных сумм</t>
  </si>
  <si>
    <t>03997784</t>
  </si>
  <si>
    <t>Прочие</t>
  </si>
  <si>
    <t>Оборудование</t>
  </si>
  <si>
    <t>№ чертежа</t>
  </si>
  <si>
    <t>Рег. № сметы</t>
  </si>
  <si>
    <t>Стоимость давальческих материалов и оборудования</t>
  </si>
  <si>
    <t>Стоимость                                                                                                           в базовых ценах</t>
  </si>
  <si>
    <t>Этап 6</t>
  </si>
  <si>
    <t>Кол-во
единиц</t>
  </si>
  <si>
    <t>Цена на
ед. изм.,
руб.</t>
  </si>
  <si>
    <t>6</t>
  </si>
  <si>
    <t>2</t>
  </si>
  <si>
    <t>3</t>
  </si>
  <si>
    <t>4</t>
  </si>
  <si>
    <t>5</t>
  </si>
  <si>
    <t>7</t>
  </si>
  <si>
    <t>8</t>
  </si>
  <si>
    <t>Станционный комплекс "Аминьевское шоссе"</t>
  </si>
  <si>
    <t>Договор</t>
  </si>
  <si>
    <t>№ КС2 черн.</t>
  </si>
  <si>
    <t>Примечания</t>
  </si>
  <si>
    <t>ООО Строй-Монтаж2002</t>
  </si>
  <si>
    <t>Унифицированная форма № КС-2</t>
  </si>
  <si>
    <t>04741510</t>
  </si>
  <si>
    <t>Инвестор-Застройщик:</t>
  </si>
  <si>
    <t>ГУП "Московский метрополитен" 129110, г.Москва, проспект Мира, д. 41 стр.2</t>
  </si>
  <si>
    <t>Заказчик-Генподрядчик:</t>
  </si>
  <si>
    <t>АО "Мосинжпроект" 101000, г.Москва, Сверчков пер., д.4/1</t>
  </si>
  <si>
    <t>Подрядчик</t>
  </si>
  <si>
    <t>ООО "МИП-Строй №1", 101000, г. Москва, Девяткин пер., д.5, стр.3., комн.204</t>
  </si>
  <si>
    <t xml:space="preserve">Вид операции  </t>
  </si>
  <si>
    <t>ИТОГО</t>
  </si>
  <si>
    <t>Ед. изм.</t>
  </si>
  <si>
    <t>Попра-
вочные
коэффи-
циенты</t>
  </si>
  <si>
    <t>Коэффи-
циенты
зимних
удорожа-
ний</t>
  </si>
  <si>
    <t>Всего
затрат в
базисном
уровне цен,
руб.</t>
  </si>
  <si>
    <t>Коэффи-
циенты
(индек-
сы) пере-
счета,
нормы
НР и СП</t>
  </si>
  <si>
    <t>ВСЕГО
затрат в
текущем
уровне цен,
руб.</t>
  </si>
  <si>
    <t>ЗП</t>
  </si>
  <si>
    <t>ЭМ</t>
  </si>
  <si>
    <t>в т.ч. ЗПМ</t>
  </si>
  <si>
    <t>МР</t>
  </si>
  <si>
    <t>НР от ЗП</t>
  </si>
  <si>
    <t>%</t>
  </si>
  <si>
    <t>СП от ЗП</t>
  </si>
  <si>
    <t>НР и СП от ЗПМ</t>
  </si>
  <si>
    <t>ЗТР</t>
  </si>
  <si>
    <t>чел-ч</t>
  </si>
  <si>
    <t>Всего по позиции:</t>
  </si>
  <si>
    <t>Доплата к эксплуатации строительных машин</t>
  </si>
  <si>
    <t>)*(1.67-1)</t>
  </si>
  <si>
    <t/>
  </si>
  <si>
    <t xml:space="preserve">Итого по акту: </t>
  </si>
  <si>
    <t>10</t>
  </si>
  <si>
    <t>9</t>
  </si>
  <si>
    <t>11</t>
  </si>
  <si>
    <t>Составлен(а) по ТСН-2001 с учетом Дополнения №: 57</t>
  </si>
  <si>
    <t>№ и период сборника коэффициентов (индексов) пересчета: Коэффициенты к ТСН-2001 МГЭ №166 июль 2020 года</t>
  </si>
  <si>
    <t>Установка каркасно-панельных кондиционеров</t>
  </si>
  <si>
    <t>Установка вентиляторов осевых массой до 0,05 т</t>
  </si>
  <si>
    <t>)*(1.67-1)*1.05</t>
  </si>
  <si>
    <t>Электрические машины фланцевые с горизонтальным или вертикальным валом, поступающие в собранном виде, подготовка к испытанию, сдаче под наладку и пуску, присоединение к электрической сети машины переменного тока масса до 0,25 т</t>
  </si>
  <si>
    <t>Установка вставок гибких к радиальным вентиляторам</t>
  </si>
  <si>
    <t>Установка клапанов обратных периметром до 1000 мм</t>
  </si>
  <si>
    <t>Клапаны обратные для регулирования воздушных потоков в вентиляционных системах из оцинкованной стали, марка КОП, сечение 200х200 мм</t>
  </si>
  <si>
    <t>Средства крепления - кронштейн и подставка под оборудование из сортовой стали</t>
  </si>
  <si>
    <t>Установка фильтров ячейковых</t>
  </si>
  <si>
    <t>Установка воздухонагревателей для обводного канала однорядных производительностью до 10 тыс.м3/час</t>
  </si>
  <si>
    <t>Установка клапанов обратных периметром до 1600 мм</t>
  </si>
  <si>
    <t>Клапаны обратные для регулирования воздушных потоков в вентиляционных системах из оцинкованной стали, марка КОП, сечение 400х400 мм (300х300)</t>
  </si>
  <si>
    <t>Установка клапанов обратных диаметром до 355 мм</t>
  </si>
  <si>
    <t>Клапаны обратные для регулирования воздушных потоков в вентиляционных системах из оцинкованной стали, марка КО, диаметр 250 мм (200 мм)</t>
  </si>
  <si>
    <t>Клапаны обратные для регулирования воздушных потоков в вентиляционных системах из оцинкованной стали, марка КОП, сечение 150х150 мм</t>
  </si>
  <si>
    <t>Установка глушителей шума вентиляционных установок трубчатых типа ГТП 1-1 сечением 200 х 100 мм</t>
  </si>
  <si>
    <t>Глушители шума вентиляционных установок, трубчатые из листовой оцинкованной стали, прямоугольного сечения на реечном соединении марка ГТП1-1, сечение обечайки 200х100 мм, масса наполнителя 1,96 кг (150х150; 200х150; 200х100)</t>
  </si>
  <si>
    <t>Установка глушителей шума вентиляционных установок трубчатых типа ГТП 1-2 сечением 300 х 200 мм</t>
  </si>
  <si>
    <t>Глушители шума вентиляционных установок, трубчатые из листовой оцинкованной стали, прямоугольного сечения на реечном соединении марка ГТП1-2, сечение обечайки 300х200 мм, масса наполнителя 2,74 кг (200х200; 300х200)</t>
  </si>
  <si>
    <t>Установка глушителей шума вентиляционных установок трубчатых типа ГТП 1-3 сечением 400 х 200 мм</t>
  </si>
  <si>
    <t>Глушители шума вентиляционных установок, трубчатые из листовой оцинкованной стали, прямоугольного сечения на реечном соединении марка ГТП1-3, сечение обечайки 400х200 мм, масса наполнителя 3 кг (300х300)</t>
  </si>
  <si>
    <t>Установка глушителей шума вентиляционных установок трубчатых типа ГТП 1-5 сечением 400 х 400 мм</t>
  </si>
  <si>
    <t>Установка заслонок воздушных и клапанов воздушных КВР с ручным приводом периметром до 1000 мм</t>
  </si>
  <si>
    <t>Заслонки регулирующие для ручного регулирования воздушных потоков из оцинкованной стали, РР, АЗД 192, сечение 200х200 мм ((100х100; 150х100; 150х150; 200х100; 200х150; 200х200; 300х100)</t>
  </si>
  <si>
    <t>Установка заслонок воздушных и клапанов воздушных КВР с ручным приводом периметром до 1600 мм</t>
  </si>
  <si>
    <t>Заслонки регулирующие для ручного регулирования воздушных потоков из оцинкованной стали, РР, АЗД 192, сечение 400х300 мм (400х200; 500х200; 500х250)</t>
  </si>
  <si>
    <t>Клапаны огнезадерживающие КПУ диаметром 200 мм</t>
  </si>
  <si>
    <t>Установка клапанов огнезадерживающих периметром до 1600 мм</t>
  </si>
  <si>
    <t>здесь и ниже</t>
  </si>
  <si>
    <t>Установка клапанов огнезадерживающих периметром до 4500 мм</t>
  </si>
  <si>
    <t>Прокладка воздуховодов из черной, оцинкованной стали и алюминия толщиной 0,5 мм периметром до 600 мм</t>
  </si>
  <si>
    <t>Воздуховоды прямоугольного сечения из оцинкованной стали, толщина стенки до 1,2 мм, периметр до 1000 мм</t>
  </si>
  <si>
    <t>Прокладка воздуховодов из черной, оцинкованной стали и алюминия толщиной 0,5 мм периметром 800 мм, 1000 мм</t>
  </si>
  <si>
    <t>Прокладка воздуховодов из черной, оцинкованной стали и алюминия толщиной 0,5 мм диаметром до 200 мм</t>
  </si>
  <si>
    <t>Воздуховоды круглого сечения из оцинкованной стали, толщина стенки до 1,2 мм, диаметр до 200 мм</t>
  </si>
  <si>
    <t>Прокладка воздуховодов из черной, оцинкованной стали и алюминия толщиной 0,7 мм периметром 900 мм</t>
  </si>
  <si>
    <t>Прокладка воздуховодов из черной, оцинкованной стали и алюминия толщиной 0,6 мм диаметром до 355 мм</t>
  </si>
  <si>
    <t>Воздуховоды круглого сечения из оцинкованной стали, толщина стенки до 1,2 мм, диаметр 250-450 мм</t>
  </si>
  <si>
    <t>Прокладка воздуховодов из черной, оцинкованной стали и алюминия толщиной 0,7 мм периметром от 1100 до 1600 мм</t>
  </si>
  <si>
    <t>Воздуховоды прямоугольного сечения из оцинкованной стали, толщина стенки до 1,2 мм, периметр до 4000 мм</t>
  </si>
  <si>
    <t>Прокладка воздуховодов из черной, оцинкованной стали и алюминия толщиной 0,7 мм диаметром от 500 до 560 мм</t>
  </si>
  <si>
    <t>Воздуховоды круглого сечения из оцинкованной стали, толщина стенки до 1,2 мм, диаметр 500-800 мм</t>
  </si>
  <si>
    <t>Прокладка воздуховодов из черной, оцинкованной стали и алюминия толщиной 0,7 мм диаметром до 800 мм</t>
  </si>
  <si>
    <t>Прокладка воздуховодов из черной, оцинкованной стали и алюминия толщиной 0,7 мм периметром до 2400 мм</t>
  </si>
  <si>
    <t>Прокладка воздуховодов из черной, оцинкованной стали и алюминия толщиной 0,7 мм периметром до 3200 мм</t>
  </si>
  <si>
    <t>Прокладка воздуховодов из черной, оцинкованной стали и алюминия толщиной 0,7 мм периметром до 3600 мм</t>
  </si>
  <si>
    <t>Прокладка воздуховодов из черной, оцинкованной стали и алюминия толщиной 0,9 мм периметром 3700 мм, от 4100 до 4500 мм</t>
  </si>
  <si>
    <t>Воздуховоды прямоугольного сечения из оцинкованной стали, толщина стенки до 1,2 мм, периметр до 8000 мм</t>
  </si>
  <si>
    <t>Прокладка воздуховодов из черной, оцинкованной стали и алюминия толщиной 0,9 мм периметром до 5200 мм</t>
  </si>
  <si>
    <t>Масляная окраска белилами с добавлением колера больших металлических поверхностей (кроме кровель) за два раза</t>
  </si>
  <si>
    <t>Краски масляные жидкотертые цветные (готовые к употреблению) для наружных и внутренних работ, марка МА-15, охра</t>
  </si>
  <si>
    <t>Огрунтовка металлических поверхностей грунтовкой ГФ-021 за один раз</t>
  </si>
  <si>
    <t>Грунтовка глифталевая, ГФ-021</t>
  </si>
  <si>
    <t>На НЗП МИП</t>
  </si>
  <si>
    <t>12-4017-Л-Р-11.5.3-ОВ-СМ1К</t>
  </si>
  <si>
    <t xml:space="preserve">48961-ТПК_5-0786-Р-ССР2-изм1.1 </t>
  </si>
  <si>
    <t>Станционный комплекс "Аминьевское шоссе". Инженерные системы ТПП. Отопление, вентиляция, кондиционирование, дымоудаление.</t>
  </si>
  <si>
    <t>12</t>
  </si>
  <si>
    <t xml:space="preserve">    </t>
  </si>
  <si>
    <t>Унифицированная форма № КС-3</t>
  </si>
  <si>
    <t>Утверждена Постановлением Госкомстата РФ</t>
  </si>
  <si>
    <t>от 11.11.99 №100</t>
  </si>
  <si>
    <t>Инвестор-Застройщик: ГУП "Московский метрополитен" 129110, г.Москва, проспект Мира, д. 41 стр.2</t>
  </si>
  <si>
    <t xml:space="preserve"> 03997784</t>
  </si>
  <si>
    <t>Заказчик-Генподрядчик: АО "Мосинжпроект" 101000, г.Москва, Сверчков пер., д.4/1</t>
  </si>
  <si>
    <t>29478604</t>
  </si>
  <si>
    <t>Подрядчик: ООО "МИП-Строй №1", 101000, г. Москва, Девяткин пер., д.5, стр.3., комн.204</t>
  </si>
  <si>
    <t>01140469</t>
  </si>
  <si>
    <t xml:space="preserve">Субподрядчик: ООО "СТРОЙ-МОНТАЖ 2002", 125362, г. Москва, улица Свободы, дом 17,Э Подвал П I ком. 1, оф. 2 </t>
  </si>
  <si>
    <t>Стройка: Юго-Западный участок ТПК, ст."Проспект Вернадского" - ст."Можайская". 6 этап: "Участок линии от ст."Проспект Вернадского" до ст.Аминьевское шоссе"</t>
  </si>
  <si>
    <t>Объект: Юго-Западный участок ТПК, ст."Проспект Вернадского" - ст."Можайская". 6 этап: "Участок линии от ст."Проспект Вернадского" до ст.Аминьевское шоссе"</t>
  </si>
  <si>
    <t>779-1119-ЗП-МИП1/Н</t>
  </si>
  <si>
    <t>СПРАВКА
О  СТОИМОСТИ ВЫПОЛНЕННЫХ РАБОТ И ЗАТРАТ</t>
  </si>
  <si>
    <t xml:space="preserve">ВЫВЕРЕННАЯ ПРАВИЛЬНАЯ </t>
  </si>
  <si>
    <t>\</t>
  </si>
  <si>
    <t xml:space="preserve"> №№
п/п</t>
  </si>
  <si>
    <t>Наименование пусковых комплексов, объектов, видов работ, оборудования, затрат</t>
  </si>
  <si>
    <t xml:space="preserve">    СТОИМОСТЬ  ВЫПОЛНЕННЫХ  РАБОТ  И  ЗАТРАТ</t>
  </si>
  <si>
    <t>С начала проведения работ</t>
  </si>
  <si>
    <t>С начала года</t>
  </si>
  <si>
    <t>В том числе: отчетный месяц</t>
  </si>
  <si>
    <t>В базовых ценах</t>
  </si>
  <si>
    <t>В текущ. ценах</t>
  </si>
  <si>
    <t xml:space="preserve">В текущ. ценах </t>
  </si>
  <si>
    <t>Декабрь 2020 №6</t>
  </si>
  <si>
    <t>Всего работ и затрат , включаемых в стоимость работ</t>
  </si>
  <si>
    <t xml:space="preserve"> в том числе:</t>
  </si>
  <si>
    <t>НДС - 20%</t>
  </si>
  <si>
    <t>Итого СМР с НДС 20%</t>
  </si>
  <si>
    <t>Итого прочие с НДС 20%</t>
  </si>
  <si>
    <t>Итого оборудование с НДС 20%</t>
  </si>
  <si>
    <r>
      <t xml:space="preserve">Всего работ и затрат облагаемых налогом </t>
    </r>
    <r>
      <rPr>
        <b/>
        <i/>
        <sz val="10"/>
        <color indexed="10"/>
        <rFont val="Times New Roman"/>
        <family val="1"/>
        <charset val="204"/>
      </rPr>
      <t xml:space="preserve"> </t>
    </r>
  </si>
  <si>
    <t>13</t>
  </si>
  <si>
    <r>
      <t>Итого НДС</t>
    </r>
    <r>
      <rPr>
        <b/>
        <i/>
        <sz val="10"/>
        <color indexed="10"/>
        <rFont val="Times New Roman"/>
        <family val="1"/>
        <charset val="204"/>
      </rPr>
      <t xml:space="preserve"> </t>
    </r>
  </si>
  <si>
    <t>14</t>
  </si>
  <si>
    <r>
      <t xml:space="preserve">ВСЕГО с НДС </t>
    </r>
    <r>
      <rPr>
        <b/>
        <i/>
        <sz val="10"/>
        <color indexed="10"/>
        <rFont val="Times New Roman"/>
        <family val="1"/>
        <charset val="204"/>
      </rPr>
      <t xml:space="preserve"> </t>
    </r>
  </si>
  <si>
    <t>15</t>
  </si>
  <si>
    <t>Материал Подрядчика</t>
  </si>
  <si>
    <t>16</t>
  </si>
  <si>
    <t>Оборудование Подрядчика</t>
  </si>
  <si>
    <t>Удержания:</t>
  </si>
  <si>
    <t>Гарантийное удержание 2%</t>
  </si>
  <si>
    <t>Итого гарангтийное удержание 2% с НДС 20%</t>
  </si>
  <si>
    <t xml:space="preserve">Всего удержания </t>
  </si>
  <si>
    <t>-</t>
  </si>
  <si>
    <t>Итого НДС</t>
  </si>
  <si>
    <t>ВСЕГО удержаний с НДС 20%</t>
  </si>
  <si>
    <t xml:space="preserve">Всего к оплате </t>
  </si>
  <si>
    <t xml:space="preserve">Итого НДС </t>
  </si>
  <si>
    <t xml:space="preserve">ВСЕГО К ОПЛАТЕ с НДС </t>
  </si>
  <si>
    <t xml:space="preserve">Генеральный директор                                          ООО "МИП-Строй №1"      </t>
  </si>
  <si>
    <t>________________________________________________________________________</t>
  </si>
  <si>
    <t>К.В. Маслаков</t>
  </si>
  <si>
    <t>М.П.</t>
  </si>
  <si>
    <t>Субподрядчик</t>
  </si>
  <si>
    <t>Генеральный директор ООО "Строй-Монтаж 2002"</t>
  </si>
  <si>
    <t>Д.В. Алексеев</t>
  </si>
  <si>
    <t xml:space="preserve">Давальческое оборудование </t>
  </si>
  <si>
    <t>Давальческий материал</t>
  </si>
  <si>
    <t>Итого по разделу</t>
  </si>
  <si>
    <t>в т.ч. ЗП и ЗПМ</t>
  </si>
  <si>
    <t>в т. ч. Материалы</t>
  </si>
  <si>
    <t xml:space="preserve">ЗП+ЗПМ с К=0,15 </t>
  </si>
  <si>
    <t>ИТОГО с К=1,15</t>
  </si>
  <si>
    <t>ИТОГО с к=0,925</t>
  </si>
  <si>
    <t>Итого по акту с К=0,925 с К-1,15 к ЗП и ЗПМ</t>
  </si>
  <si>
    <t>Итого по Акту с К=0,925+К=1,15 без стоимости материалов Подрядчика</t>
  </si>
  <si>
    <t>в том числе:    СМР</t>
  </si>
  <si>
    <t xml:space="preserve">                         прочие затраты</t>
  </si>
  <si>
    <t xml:space="preserve">                         ПНР</t>
  </si>
  <si>
    <t xml:space="preserve">                         оборудование </t>
  </si>
  <si>
    <t>В том числе                   СМР</t>
  </si>
  <si>
    <t xml:space="preserve">                                           прочие</t>
  </si>
  <si>
    <t xml:space="preserve">                                           ПНР</t>
  </si>
  <si>
    <t xml:space="preserve">                           оборудование</t>
  </si>
  <si>
    <t>Принял: Генеральный директор  ООО "МИП-Строй №1"</t>
  </si>
  <si>
    <t>Сдал: Генеральный директор ООО "СТРОЙ-МОНТАЖ 2002"</t>
  </si>
  <si>
    <t>Д.В.Алексеев</t>
  </si>
  <si>
    <t xml:space="preserve">ООО "СТРОЙ-МОНТАЖ 2002", 125362, г. Москва, улица Свободы, дом 17,Э Подвал П I ком. 1, оф. 2 </t>
  </si>
  <si>
    <t>Юго-Западный участок ТПК, ст."Проспект Вернадского" - ст."Можайская". 6 этап: "Участок линии от ст."Проспект Вернадского" до ст.Аминьевское шоссе"</t>
  </si>
  <si>
    <t>12-4017-Л-Р-8.3.1-ВК-СМ1 Инженерные системы. Тонельный водопровод и водоотвод</t>
  </si>
  <si>
    <t>Раздел 1/23.1</t>
  </si>
  <si>
    <r>
      <t xml:space="preserve">Заказчик - Генподрядчик: </t>
    </r>
    <r>
      <rPr>
        <sz val="16"/>
        <rFont val="Times New Roman"/>
        <family val="1"/>
        <charset val="204"/>
      </rPr>
      <t>АО "Мосинжпроект"</t>
    </r>
  </si>
  <si>
    <r>
      <rPr>
        <b/>
        <sz val="16"/>
        <rFont val="Times New Roman"/>
        <family val="1"/>
        <charset val="204"/>
      </rPr>
      <t>Подрядчик:</t>
    </r>
    <r>
      <rPr>
        <sz val="16"/>
        <rFont val="Times New Roman"/>
        <family val="1"/>
        <charset val="204"/>
      </rPr>
      <t xml:space="preserve"> ООО "МИП-Строй №1"</t>
    </r>
  </si>
  <si>
    <r>
      <t xml:space="preserve">Субподрядчик: </t>
    </r>
    <r>
      <rPr>
        <sz val="16"/>
        <rFont val="Times New Roman"/>
        <family val="1"/>
        <charset val="204"/>
      </rPr>
      <t>ООО "СТРОЙ-МОНТАЖ 2002"</t>
    </r>
  </si>
  <si>
    <r>
      <rPr>
        <b/>
        <sz val="16"/>
        <rFont val="Times New Roman"/>
        <family val="1"/>
        <charset val="204"/>
      </rPr>
      <t xml:space="preserve">Объект: </t>
    </r>
    <r>
      <rPr>
        <sz val="16"/>
        <rFont val="Times New Roman"/>
        <family val="1"/>
        <charset val="204"/>
      </rPr>
      <t>Юго-западный участок третьего пересадочного контура, ст. метро "Проспект вернадского" - ст. метро "Можайская" (ст. Аминьевское шоссе, Мичуренский проспект)</t>
    </r>
  </si>
  <si>
    <r>
      <t xml:space="preserve">Контракт: </t>
    </r>
    <r>
      <rPr>
        <sz val="16"/>
        <rFont val="Times New Roman"/>
        <family val="1"/>
        <charset val="204"/>
      </rPr>
      <t>№779-1119-ЗП-МИП1/Н 12.12.2019</t>
    </r>
  </si>
  <si>
    <t>РЕЕСТР №10</t>
  </si>
  <si>
    <t>Стоимость в текущих ценах                                                                                                                                                                                          к1=0,925</t>
  </si>
  <si>
    <t>Акт № 10</t>
  </si>
  <si>
    <t xml:space="preserve">Субподрядчик: </t>
  </si>
  <si>
    <t xml:space="preserve">  Генеральный директор ООО "Строй-Монтаж 2002"     </t>
  </si>
  <si>
    <t>/Д.В. Алексеев/</t>
  </si>
  <si>
    <t xml:space="preserve">Подрядчик: </t>
  </si>
  <si>
    <t xml:space="preserve"> Генеральный директор ООО "МИП-Строй №1"</t>
  </si>
  <si>
    <t>/К.В. Маслаков/</t>
  </si>
  <si>
    <t xml:space="preserve"> актов выполненных работ за Март 2021г.  (с 01.03.2021г. по 31.03.2021 г.)  к КС-3 №10</t>
  </si>
  <si>
    <t>о стоимости выполненных работ и затрат в базовых и текущих ценах за Март 2021 г.</t>
  </si>
  <si>
    <t>1/23.1</t>
  </si>
  <si>
    <r>
      <t>3.29-1940-1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</si>
  <si>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3.29-1940-1/1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</si>
  <si>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ОБОРУДОВАНИЕ:
Приточная каркасно-панельная установка Вероса-300-156-05-00-У3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221 193,66 = [1 008 643,09 /  4,56]</t>
    </r>
  </si>
  <si>
    <r>
      <t>ОБОРУДОВАНИЕ:
Приточная каркасно-панельная установка Вероса-300-058-05-00-У3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80 700,36 = [367 993,65 /  4,56]</t>
    </r>
  </si>
  <si>
    <r>
      <t>ОБОРУДОВАНИЕ:
Приточная каркасно-панельная установка Вероса-300-087-05-61-У3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202 191,93 = [921 995,19 /  4,56]</t>
    </r>
  </si>
  <si>
    <r>
      <t>ОБОРУДОВАНИЕ:
Приточная каркасно-панельная установка Вероса-300-019-05-61-У3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65 398,00 = [298 214,89 /  4,56]</t>
    </r>
  </si>
  <si>
    <r>
      <t>ОБОРУДОВАНИЕ:
Приточная каркасно-панельная установка Вероса-300-019-05-00-У3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77 458,18 = [353 209,31 /  4,56]</t>
    </r>
  </si>
  <si>
    <r>
      <t>3.20-30-2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</si>
  <si>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3.20-30-2/1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</si>
  <si>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4.8-189-14</t>
    </r>
    <r>
      <rPr>
        <i/>
        <sz val="10"/>
        <rFont val="Times New Roman"/>
        <family val="1"/>
        <charset val="204"/>
      </rPr>
      <t xml:space="preserve">
Поправка: ТСН-2001.4. О.П. тб2. п.1</t>
    </r>
  </si>
  <si>
    <r>
      <t>4.8-189-14/1</t>
    </r>
    <r>
      <rPr>
        <i/>
        <sz val="10"/>
        <rFont val="Times New Roman"/>
        <family val="1"/>
        <charset val="204"/>
      </rPr>
      <t xml:space="preserve">
Поправка: ТСН-2001.4. О.П. тб2. п.1</t>
    </r>
  </si>
  <si>
    <r>
      <t>Вентилятор Канал-ПКВ-70-40-4-380-0 прямоугольное сечение 700х400 мм, число полюсов эл.двигателя 4, U=380В, степень защиты IP54, номинальная мощность до 1,15 кВт, температура перемещаемой среды -30С +40С. Расчетный вес не более 43 кг</t>
    </r>
    <r>
      <rPr>
        <i/>
        <sz val="10"/>
        <rFont val="Times New Roman"/>
        <family val="1"/>
        <charset val="204"/>
      </rPr>
      <t xml:space="preserve">
Базисная стоимость: 7 441,61 = [40 710 /  5,58] + 2% Заг.скл.</t>
    </r>
  </si>
  <si>
    <r>
      <t>3.20-27-1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</si>
  <si>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Вставка гибкая Канал-ГКВ-70-40 для вентилятора типа Канал-ПКВ, диапазон температур воздуха от -30°С до +40°С, вес не более 3 кг</t>
    </r>
    <r>
      <rPr>
        <i/>
        <sz val="10"/>
        <rFont val="Times New Roman"/>
        <family val="1"/>
        <charset val="204"/>
      </rPr>
      <t xml:space="preserve">
Базисная стоимость: 220,09 = [1 204 /  5,58] + 2% Заг.скл.</t>
    </r>
  </si>
  <si>
    <r>
      <t>3.20-27-1/1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</si>
  <si>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3.20-11-5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</si>
  <si>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3.20-11-5/1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</si>
  <si>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3.20-35-1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</si>
  <si>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3.20-35-1/1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</si>
  <si>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Фильтр канальный прямоугольный Канал-ФКП-60-30-G3, сечение канала 600х300мм, класс очистки G3, расчетный вес 13,5 кг</t>
    </r>
    <r>
      <rPr>
        <i/>
        <sz val="10"/>
        <rFont val="Times New Roman"/>
        <family val="1"/>
        <charset val="204"/>
      </rPr>
      <t xml:space="preserve">
Базисная стоимость: 773,46 = [4 231,28 /  5,58] + 2% Заг.скл.</t>
    </r>
  </si>
  <si>
    <r>
      <t>3.20-44-1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</si>
  <si>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3.20-44-1/1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</si>
  <si>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ОБОРУДОВАНИЕ:
Воздухонагреватель канальный электрический Канал-ЭКВ-60-30-15, типоразмер 600х300х370, 380/3ф/26.2А класс защиты IP 40, с устройством двухступенчатой защиты от перегрева, мощность 15 кВт, масса 13,2 кг</t>
    </r>
    <r>
      <rPr>
        <i/>
        <sz val="10"/>
        <color rgb="FF821E82"/>
        <rFont val="Times New Roman"/>
        <family val="1"/>
        <charset val="204"/>
      </rPr>
      <t xml:space="preserve">
Базисная стоимость: 2 158,61 = [11 902,22 /  4,56] + 1.2% Заг.скл.</t>
    </r>
  </si>
  <si>
    <r>
      <t>ОБОРУДОВАНИЕ:
Приточная каркасно-панельная установка Вероса-300-039-05-00-У3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38 897,39 = [177 372,11 /  4,56]</t>
    </r>
  </si>
  <si>
    <r>
      <t>ОБОРУДОВАНИЕ:
Приточная каркасно-панельная установка Вероса-300-117-05-00-У3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74 115,82 = [337 968,14 /  4,56]</t>
    </r>
  </si>
  <si>
    <r>
      <t>ОБОРУДОВАНИЕ:
Приточная каркасно-панельная установка Вероса-300-117-05-00-У3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71 496,11 = [326 022,27 /  4,56]</t>
    </r>
  </si>
  <si>
    <r>
      <t>ОБОРУДОВАНИЕ:
Приточная каркасно-панельная установка Вероса-300-117-05-00-У3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82 466,86 = [376 048,87 /  4,56]</t>
    </r>
  </si>
  <si>
    <r>
      <t>ОБОРУДОВАНИЕ:
Приточная каркасно-панельная установка Вероса-300-058-05-00-У3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52 596,77 = [239 841,29 /  4,56]</t>
    </r>
  </si>
  <si>
    <r>
      <t>ОБОРУДОВАНИЕ:
Приточная каркасно-панельная установка Вероса-300-078-05-61-У3</t>
    </r>
    <r>
      <rPr>
        <i/>
        <sz val="10"/>
        <color rgb="FF821E82"/>
        <rFont val="Times New Roman"/>
        <family val="1"/>
        <charset val="204"/>
      </rPr>
      <t xml:space="preserve">
Базисная стоимость: 181 919,92 = [829 554,84 /  4,56]</t>
    </r>
  </si>
  <si>
    <r>
      <t>Вентилятор канальный радиальный Канал-КВАРК-П-60-35-28-2-380 производительность =1890м3/час,  давление сети=650Па, с электродвигателем N=0,75кBт, n=3000об/мин.</t>
    </r>
    <r>
      <rPr>
        <i/>
        <sz val="10"/>
        <rFont val="Times New Roman"/>
        <family val="1"/>
        <charset val="204"/>
      </rPr>
      <t xml:space="preserve">
Базисная стоимость: 5 776,93 = [32 235,25 /  5,58]</t>
    </r>
  </si>
  <si>
    <r>
      <t>Вставка гибкая для системы канальной вентиляции Канал-ГКВ-60-35, сечение канала 600х350 мм. Расчетный вес 3,2 кг</t>
    </r>
    <r>
      <rPr>
        <i/>
        <sz val="10"/>
        <rFont val="Times New Roman"/>
        <family val="1"/>
        <charset val="204"/>
      </rPr>
      <t xml:space="preserve">
Базисная стоимость: 189,38 = [1 036 /  5,58] + 2% Заг.скл.</t>
    </r>
  </si>
  <si>
    <r>
      <t>3.20-11-6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</si>
  <si>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3.20-11-6/1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</si>
  <si>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Вентилятор Канал-ПКВ-70-40-4-380-0 прямоугольное сечение 700х400 мм, число полюсов эл.двигателя 4, U=380В, степень защиты IP54, номинальная мощность до 1,15 кВт, температура перемещаемой среды -30С +40С. Расчетный вес не более 43 кг</t>
    </r>
    <r>
      <rPr>
        <i/>
        <sz val="10"/>
        <rFont val="Times New Roman"/>
        <family val="1"/>
        <charset val="204"/>
      </rPr>
      <t xml:space="preserve">
Базисная стоимость: 7 441,61 = [40 710 /  5,58] + 2% Заг.скл.</t>
    </r>
  </si>
  <si>
    <r>
      <t>Вентилятор прямоугольный канальный Канал-ПКВ-60-35-4-380, размер 717х420х640 мм, диапазон температур воздуха от -30°С до +40°С, скорость вращения вентилятора1300 об/мин, мощность 2,5 кВт, вес 38 кг</t>
    </r>
    <r>
      <rPr>
        <i/>
        <sz val="10"/>
        <rFont val="Times New Roman"/>
        <family val="1"/>
        <charset val="204"/>
      </rPr>
      <t xml:space="preserve">
Базисная стоимость: 7 764,06 = [42 474 /  5,58] + 2% Заг.скл.</t>
    </r>
  </si>
  <si>
    <r>
      <t>3.20-11-1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</si>
  <si>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3.20-11-1/1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</si>
  <si>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</si>
  <si>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</si>
  <si>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3.20-24-2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</si>
  <si>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3.20-24-2/1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</si>
  <si>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3.20-24-3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</si>
  <si>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3.20-24-3/1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</si>
  <si>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3.20-24-5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</si>
  <si>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3.20-24-5/1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</si>
  <si>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Шумоглушитель шума, тип трубчатый, серия 5.904-17, габаритные размеры 600x500, длина 500мм</t>
    </r>
    <r>
      <rPr>
        <i/>
        <sz val="10"/>
        <rFont val="Times New Roman"/>
        <family val="1"/>
        <charset val="204"/>
      </rPr>
      <t xml:space="preserve">
Базисная стоимость: 1 009,71 = [5 523,73 /  5,58] + 2% Заг.скл.</t>
    </r>
  </si>
  <si>
    <r>
      <t>3.20-12-6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</si>
  <si>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3.20-12-6/1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</si>
  <si>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3.20-12-7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</si>
  <si>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3.20-12-7/1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</si>
  <si>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4.21-39-2</t>
    </r>
    <r>
      <rPr>
        <i/>
        <sz val="10"/>
        <rFont val="Times New Roman"/>
        <family val="1"/>
        <charset val="204"/>
      </rPr>
      <t xml:space="preserve">
Поправка: ТСН-2001.4. О.П. тб2. п.1</t>
    </r>
  </si>
  <si>
    <r>
      <t>4.21-39-2/1</t>
    </r>
    <r>
      <rPr>
        <i/>
        <sz val="10"/>
        <rFont val="Times New Roman"/>
        <family val="1"/>
        <charset val="204"/>
      </rPr>
      <t xml:space="preserve">
Поправка: ТСН-2001.4. О.П. тб2. п.1</t>
    </r>
  </si>
  <si>
    <r>
      <t>Клапан противопожарный универсальный, нормально-открытый, исполнение общепромышленное, ниппельный, с электроприводом на 220В, привод снаружи, без терморазмыкающего устройства, без клеммной колодки/коробки, без решеток, без монтажного лючка, без рукоятки для ручного взвода, без монтажной рамы, размер 200 мм</t>
    </r>
    <r>
      <rPr>
        <i/>
        <sz val="10"/>
        <rFont val="Times New Roman"/>
        <family val="1"/>
        <charset val="204"/>
      </rPr>
      <t xml:space="preserve">
Базисная стоимость: 2 323,95 = [12 713,4 /  5,58] + 2% Заг.скл.</t>
    </r>
  </si>
  <si>
    <r>
      <t>3.20-11-15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</si>
  <si>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3.20-11-15/1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</si>
  <si>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Клапан противопожарный универсальный, нормально-открытый, исполнение общепромышленное, канальный, с электроприводом на 220В, привод снаружи, без терморазмыкающего устройства, без клеммной колодки/коробки, без решеток, без монтажного лючка, без переходника на круглое сечение, без рукоятки для ручного взвода, без монтажной рамы, размер 100х100 мм</t>
    </r>
    <r>
      <rPr>
        <i/>
        <sz val="10"/>
        <rFont val="Times New Roman"/>
        <family val="1"/>
        <charset val="204"/>
      </rPr>
      <t xml:space="preserve">
Базисная стоимость: 2 525,16 = [13 814,13 /  5,58] + 2% Заг.скл.</t>
    </r>
  </si>
  <si>
    <r>
      <t>Клапан противопожарный универсальный, нормально-открытый, исполнение общепромышленное, канальный, с электроприводом на 220 В, привод снаружи, без терморазмыкающего устройства, без клеммной колодки/коробки, без решеток, без монтажного лючка, без переходника на круглое сечение, без рукоятки для ручного взвода, без монтажной рамы, размер 200х100 мм</t>
    </r>
    <r>
      <rPr>
        <i/>
        <sz val="10"/>
        <rFont val="Times New Roman"/>
        <family val="1"/>
        <charset val="204"/>
      </rPr>
      <t xml:space="preserve">
Базисная стоимость: 2 553,38 = [13 968,5 /  5,58] + 2% Заг.скл.</t>
    </r>
  </si>
  <si>
    <r>
      <t>Клапан противопожарный универсальный, нормально-открытый, исполнение общепромышленное, канальный, с электроприводом на 220В, привод снаружи, без терморазмыкающего устройства, без клеммной колодки/коробки, без решеток, без монтажного лючка, без рукоятки для ручного взвода, без монтажной рамы, размер 200х150 мм</t>
    </r>
    <r>
      <rPr>
        <i/>
        <sz val="10"/>
        <rFont val="Times New Roman"/>
        <family val="1"/>
        <charset val="204"/>
      </rPr>
      <t xml:space="preserve">
Базисная стоимость: 2 561,77 = [14 014,37 /  5,58] + 2% Заг.скл.</t>
    </r>
  </si>
  <si>
    <r>
      <t>Клапан противопожарный универсальный, нормально-открытый, исполнение общепромышленное, канальный, с электроприводом, на 220В, привод снаружи, без терморазмыкающего устройства, с клеммной коробкой, без решеток, без монтажного лючка, без рукоятки для ручного взвода, без монтажной рамы, размер 200х300 мм (300х200)</t>
    </r>
    <r>
      <rPr>
        <i/>
        <sz val="10"/>
        <rFont val="Times New Roman"/>
        <family val="1"/>
        <charset val="204"/>
      </rPr>
      <t xml:space="preserve">
Базисная стоимость: 2 696,11 = [14 749,33 /  5,58] + 2% Заг.скл.</t>
    </r>
  </si>
  <si>
    <r>
      <t>Клапан противопожарный универсальный, нормально-открытый, исполнение общепромышленное, канальный, с электроприводом, на 220В, привод снаружи, без терморазмыкающего устройства, с клеммной коробкой, без решеток, без монтажного лючка, без рукоятки для ручного взвода, без монтажной рамы, размер 250х500 мм (500х250)</t>
    </r>
    <r>
      <rPr>
        <i/>
        <sz val="10"/>
        <rFont val="Times New Roman"/>
        <family val="1"/>
        <charset val="204"/>
      </rPr>
      <t xml:space="preserve">
Базисная стоимость: 2 761,14 = [15 105,05 /  5,58] + 2% Заг.скл.</t>
    </r>
  </si>
  <si>
    <r>
      <t>3.20-11-17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</si>
  <si>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3.20-11-17/1</t>
    </r>
    <r>
      <rPr>
        <i/>
        <sz val="10"/>
        <rFont val="Times New Roman"/>
        <family val="1"/>
        <charset val="204"/>
      </rPr>
      <t xml:space="preserve">
Поправка: ТСН-2001.3-20. О.П. п.1.20  Поправка: ТСН-2001.3-29. О.П. п.4.1</t>
    </r>
  </si>
  <si>
    <r>
      <t>Клапан противопожарный универсальный КПУ-1Н нормально открытый; исполнение общепромышленное, канальный, с электроприводом Belimo на 220 В, привод снаружи, с терморазмыкающим устройством, без клеммной колодки/коробки, без решеток, без монтажного лючка, без переходника на круглое сечение, без рукоятки для ручного взвода, без монтажной рамы: КПУ-1Н-О-Н-1400*600-2*ф-МВ220-Т-сн-кк-0-0-0-0-0 , вес не более 37 кг</t>
    </r>
    <r>
      <rPr>
        <i/>
        <sz val="10"/>
        <rFont val="Times New Roman"/>
        <family val="1"/>
        <charset val="204"/>
      </rPr>
      <t xml:space="preserve">
Базисная стоимость: 4 769,16 = [26 611,9 /  5,58] + 2% Заг.скл.</t>
    </r>
  </si>
  <si>
    <r>
      <t>3.20-1-2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</si>
  <si>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3.20-1-2/1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</si>
  <si>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3.20-1-3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</si>
  <si>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3.20-1-3/1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</si>
  <si>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</si>
  <si>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</si>
  <si>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3.20-1-9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</si>
  <si>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3.20-1-9/1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</si>
  <si>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3.20-1-5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</si>
  <si>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3.20-1-5/1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</si>
  <si>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3.20-1-10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</si>
  <si>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3.20-1-10/1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</si>
  <si>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3.20-1-7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</si>
  <si>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3.20-1-7/1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</si>
  <si>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3.20-1-8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</si>
  <si>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3.20-1-8/1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</si>
  <si>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</si>
  <si>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3.20-1-11/1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</si>
  <si>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3.20-1-12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</si>
  <si>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3.20-1-12/1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</si>
  <si>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3.20-1-13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</si>
  <si>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3.20-1-13/1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</si>
  <si>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3.20-1-15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</si>
  <si>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3.20-1-15/1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</si>
  <si>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3.20-1-16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</si>
  <si>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3.20-1-16/1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</si>
  <si>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3.15-107-2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</si>
  <si>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3.15-107-2/1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</si>
  <si>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3.13-9-2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</si>
  <si>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r>
      <t>3.13-9-2/1</t>
    </r>
    <r>
      <rPr>
        <i/>
        <sz val="10"/>
        <rFont val="Times New Roman"/>
        <family val="1"/>
        <charset val="204"/>
      </rPr>
      <t xml:space="preserve">
Поправка: ТСН-2001.3-29. О.П. п.4.1</t>
    </r>
  </si>
  <si>
    <t xml:space="preserve">Итого по Акту №10 с  К=1,15 </t>
  </si>
  <si>
    <t>48961-ТПК_5-0786-Р-ССР2-изм1.1; 12-4017-Л-Р-11.5.3-ОВ-СМ1К  
Станционный комплекс "Аминьевское шоссе". Инженерные системы ТПП. Отопление, вентиляция, кондиционирование, дымоудаление.</t>
  </si>
  <si>
    <r>
      <t xml:space="preserve">Прочие (К=1,15 к ЗП и ЗПМ - </t>
    </r>
    <r>
      <rPr>
        <b/>
        <i/>
        <sz val="12"/>
        <rFont val="Times New Roman"/>
        <family val="1"/>
        <charset val="204"/>
      </rPr>
      <t>Распоряжение №761-РП от 23.12.15</t>
    </r>
    <r>
      <rPr>
        <b/>
        <sz val="12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</si>
</sst>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\ _₽_-;\-* #,##0.00\ _₽_-;_-* &quot;-&quot;??\ _₽_-;_-@_-"/>
    <numFmt numFmtId="164" formatCode="_-* #,##0.00_-;\-* #,##0.00_-;_-* &quot;-&quot;??_-;_-@_-"/>
    <numFmt numFmtId="165" formatCode="_-* #,##0.00_р_._-;\-* #,##0.00_р_._-;_-* &quot;-&quot;??_р_._-;_-@_-"/>
    <numFmt numFmtId="166" formatCode="* #,##0.00;* \-#,##0.00;* &quot;-&quot;??;@"/>
    <numFmt numFmtId="167" formatCode="#,##0.00;[Red]\-\ #,##0.00"/>
    <numFmt numFmtId="168" formatCode="#,##0.00####;[Red]\-\ #,##0.00####"/>
    <numFmt numFmtId="169" formatCode="_-* #,##0_р_._-;\-* #,##0_р_._-;_-* &quot;-&quot;??_р_._-;_-@_-"/>
    <numFmt numFmtId="170" formatCode="#,##0_ ;\-#,##0\ "/>
    <numFmt numFmtId="171" formatCode="#,##0.00_ ;[Red]\-#,##0.00\ "/>
    <numFmt numFmtId="172" formatCode="#,##0.00_ ;\-#,##0.00\ "/>
    <numFmt numFmtId="173" formatCode="_-* #,##0\ _₽_-;\-* #,##0\ _₽_-;_-* &quot;-&quot;??\ _₽_-;_-@_-"/>
    <numFmt numFmtId="174" formatCode="0.000"/>
  </numFmts>
  <fonts count="69" x14ac:knownFonts="1">
    <font>
      <sz val="8"/>
      <color indexed="6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64"/>
      <name val="Arial"/>
      <family val="2"/>
      <charset val="204"/>
    </font>
    <font>
      <sz val="10"/>
      <name val="Arial Cyr"/>
      <charset val="204"/>
    </font>
    <font>
      <sz val="9"/>
      <color indexed="64"/>
      <name val="Arial"/>
      <family val="2"/>
      <charset val="204"/>
    </font>
    <font>
      <sz val="8"/>
      <color indexed="64"/>
      <name val="Courier New"/>
      <family val="3"/>
      <charset val="204"/>
    </font>
    <font>
      <sz val="8"/>
      <name val="Courier New"/>
      <family val="3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8"/>
      <name val="Arial"/>
      <family val="2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10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indexed="64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u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b/>
      <u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rgb="FF821E82"/>
      <name val="Times New Roman"/>
      <family val="1"/>
      <charset val="204"/>
    </font>
    <font>
      <i/>
      <sz val="10"/>
      <color rgb="FF821E82"/>
      <name val="Times New Roman"/>
      <family val="1"/>
      <charset val="204"/>
    </font>
    <font>
      <i/>
      <sz val="11"/>
      <color rgb="FF821E82"/>
      <name val="Times New Roman"/>
      <family val="1"/>
      <charset val="204"/>
    </font>
    <font>
      <sz val="10"/>
      <color rgb="FF821E82"/>
      <name val="Times New Roman"/>
      <family val="1"/>
      <charset val="204"/>
    </font>
    <font>
      <b/>
      <sz val="11"/>
      <color rgb="FF821E82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2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5"/>
      <name val="Times New Roman"/>
      <family val="1"/>
      <charset val="204"/>
    </font>
    <font>
      <sz val="2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4">
    <xf numFmtId="0" fontId="0" fillId="0" borderId="0" applyNumberFormat="0"/>
    <xf numFmtId="0" fontId="11" fillId="0" borderId="0" applyNumberFormat="0"/>
    <xf numFmtId="0" fontId="11" fillId="0" borderId="0" applyNumberFormat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 applyNumberFormat="0"/>
    <xf numFmtId="0" fontId="9" fillId="0" borderId="0" applyNumberFormat="0"/>
    <xf numFmtId="0" fontId="9" fillId="0" borderId="0" applyNumberFormat="0"/>
    <xf numFmtId="0" fontId="13" fillId="0" borderId="0"/>
    <xf numFmtId="0" fontId="9" fillId="0" borderId="0"/>
    <xf numFmtId="0" fontId="9" fillId="0" borderId="0" applyNumberFormat="0"/>
    <xf numFmtId="0" fontId="9" fillId="0" borderId="0" applyNumberFormat="0"/>
    <xf numFmtId="0" fontId="11" fillId="0" borderId="0" applyNumberFormat="0"/>
    <xf numFmtId="0" fontId="11" fillId="0" borderId="0" applyNumberFormat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 applyNumberFormat="0"/>
    <xf numFmtId="0" fontId="11" fillId="0" borderId="0" applyNumberFormat="0"/>
    <xf numFmtId="0" fontId="9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14" fillId="0" borderId="0"/>
    <xf numFmtId="0" fontId="10" fillId="0" borderId="0"/>
    <xf numFmtId="165" fontId="14" fillId="0" borderId="0" applyFont="0" applyFill="0" applyBorder="0" applyAlignment="0" applyProtection="0"/>
    <xf numFmtId="0" fontId="6" fillId="0" borderId="0"/>
    <xf numFmtId="166" fontId="17" fillId="0" borderId="0" applyFont="0" applyFill="0" applyBorder="0" applyAlignment="0" applyProtection="0"/>
    <xf numFmtId="0" fontId="14" fillId="0" borderId="0"/>
    <xf numFmtId="0" fontId="14" fillId="0" borderId="0"/>
    <xf numFmtId="165" fontId="5" fillId="0" borderId="0" applyFont="0" applyFill="0" applyBorder="0" applyAlignment="0" applyProtection="0"/>
    <xf numFmtId="0" fontId="18" fillId="0" borderId="0"/>
    <xf numFmtId="0" fontId="4" fillId="0" borderId="0"/>
    <xf numFmtId="164" fontId="9" fillId="0" borderId="0" applyFont="0" applyFill="0" applyBorder="0" applyAlignment="0" applyProtection="0"/>
    <xf numFmtId="0" fontId="10" fillId="0" borderId="0"/>
    <xf numFmtId="43" fontId="1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0" fillId="0" borderId="0"/>
    <xf numFmtId="0" fontId="21" fillId="0" borderId="0"/>
    <xf numFmtId="0" fontId="3" fillId="0" borderId="0"/>
    <xf numFmtId="165" fontId="3" fillId="0" borderId="0" applyFont="0" applyFill="0" applyBorder="0" applyAlignment="0" applyProtection="0"/>
    <xf numFmtId="0" fontId="13" fillId="0" borderId="0"/>
    <xf numFmtId="0" fontId="14" fillId="0" borderId="0"/>
    <xf numFmtId="165" fontId="3" fillId="0" borderId="0" applyFont="0" applyFill="0" applyBorder="0" applyAlignment="0" applyProtection="0"/>
    <xf numFmtId="0" fontId="22" fillId="0" borderId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/>
    <xf numFmtId="0" fontId="23" fillId="0" borderId="0"/>
    <xf numFmtId="165" fontId="2" fillId="0" borderId="0" applyFont="0" applyFill="0" applyBorder="0" applyAlignment="0" applyProtection="0"/>
    <xf numFmtId="0" fontId="10" fillId="0" borderId="0"/>
    <xf numFmtId="0" fontId="19" fillId="0" borderId="0"/>
    <xf numFmtId="0" fontId="1" fillId="0" borderId="0"/>
    <xf numFmtId="0" fontId="14" fillId="0" borderId="0"/>
    <xf numFmtId="0" fontId="14" fillId="0" borderId="0"/>
    <xf numFmtId="0" fontId="10" fillId="0" borderId="0"/>
    <xf numFmtId="0" fontId="12" fillId="0" borderId="0" applyNumberFormat="0"/>
    <xf numFmtId="0" fontId="14" fillId="0" borderId="0" applyNumberFormat="0" applyFont="0" applyFill="0" applyBorder="0" applyAlignment="0" applyProtection="0">
      <alignment vertical="top"/>
    </xf>
    <xf numFmtId="0" fontId="14" fillId="0" borderId="0"/>
    <xf numFmtId="0" fontId="14" fillId="0" borderId="0"/>
    <xf numFmtId="43" fontId="1" fillId="0" borderId="0" applyFont="0" applyFill="0" applyBorder="0" applyAlignment="0" applyProtection="0"/>
    <xf numFmtId="0" fontId="10" fillId="0" borderId="0"/>
    <xf numFmtId="0" fontId="14" fillId="0" borderId="0"/>
    <xf numFmtId="0" fontId="14" fillId="0" borderId="0"/>
  </cellStyleXfs>
  <cellXfs count="527">
    <xf numFmtId="0" fontId="0" fillId="0" borderId="0" xfId="0"/>
    <xf numFmtId="0" fontId="24" fillId="0" borderId="0" xfId="22" applyFont="1" applyFill="1"/>
    <xf numFmtId="4" fontId="25" fillId="0" borderId="0" xfId="28" applyNumberFormat="1" applyFont="1" applyFill="1"/>
    <xf numFmtId="0" fontId="24" fillId="0" borderId="0" xfId="28" applyFont="1" applyFill="1"/>
    <xf numFmtId="4" fontId="27" fillId="0" borderId="0" xfId="72" applyNumberFormat="1" applyFont="1" applyFill="1"/>
    <xf numFmtId="0" fontId="28" fillId="0" borderId="0" xfId="72" applyFont="1" applyFill="1"/>
    <xf numFmtId="0" fontId="24" fillId="0" borderId="0" xfId="73" applyFont="1" applyFill="1"/>
    <xf numFmtId="0" fontId="24" fillId="0" borderId="0" xfId="74" applyFont="1" applyFill="1"/>
    <xf numFmtId="0" fontId="24" fillId="0" borderId="0" xfId="28" applyFont="1" applyFill="1" applyBorder="1" applyAlignment="1">
      <alignment vertical="top"/>
    </xf>
    <xf numFmtId="0" fontId="24" fillId="0" borderId="0" xfId="28" applyFont="1" applyFill="1" applyBorder="1" applyAlignment="1">
      <alignment vertical="top" wrapText="1"/>
    </xf>
    <xf numFmtId="0" fontId="24" fillId="0" borderId="0" xfId="28" applyFont="1" applyFill="1" applyBorder="1" applyAlignment="1"/>
    <xf numFmtId="4" fontId="25" fillId="0" borderId="0" xfId="73" applyNumberFormat="1" applyFont="1" applyFill="1"/>
    <xf numFmtId="0" fontId="24" fillId="0" borderId="0" xfId="40" applyFont="1" applyFill="1"/>
    <xf numFmtId="4" fontId="25" fillId="0" borderId="0" xfId="40" applyNumberFormat="1" applyFont="1" applyFill="1"/>
    <xf numFmtId="0" fontId="24" fillId="0" borderId="9" xfId="22" applyFont="1" applyFill="1" applyBorder="1" applyAlignment="1">
      <alignment horizontal="center" vertical="center" wrapText="1"/>
    </xf>
    <xf numFmtId="0" fontId="26" fillId="0" borderId="3" xfId="22" applyFont="1" applyFill="1" applyBorder="1" applyAlignment="1">
      <alignment horizontal="center" vertical="center" wrapText="1"/>
    </xf>
    <xf numFmtId="49" fontId="29" fillId="0" borderId="1" xfId="22" applyNumberFormat="1" applyFont="1" applyFill="1" applyBorder="1" applyAlignment="1">
      <alignment horizontal="center" vertical="top"/>
    </xf>
    <xf numFmtId="0" fontId="24" fillId="0" borderId="0" xfId="75" applyFont="1" applyFill="1"/>
    <xf numFmtId="0" fontId="30" fillId="0" borderId="0" xfId="75" applyFont="1" applyFill="1" applyAlignment="1">
      <alignment horizontal="center"/>
    </xf>
    <xf numFmtId="4" fontId="24" fillId="0" borderId="0" xfId="75" applyNumberFormat="1" applyFont="1" applyFill="1" applyBorder="1" applyAlignment="1">
      <alignment horizontal="center"/>
    </xf>
    <xf numFmtId="0" fontId="24" fillId="0" borderId="0" xfId="75" applyFont="1" applyFill="1" applyBorder="1" applyAlignment="1">
      <alignment horizontal="center"/>
    </xf>
    <xf numFmtId="4" fontId="25" fillId="0" borderId="0" xfId="36" applyNumberFormat="1" applyFont="1" applyFill="1"/>
    <xf numFmtId="0" fontId="24" fillId="0" borderId="0" xfId="36" applyFont="1" applyFill="1"/>
    <xf numFmtId="0" fontId="32" fillId="0" borderId="0" xfId="75" applyFont="1" applyFill="1" applyAlignment="1">
      <alignment horizontal="center" vertical="center" wrapText="1"/>
    </xf>
    <xf numFmtId="0" fontId="32" fillId="0" borderId="0" xfId="75" applyFont="1" applyFill="1" applyAlignment="1">
      <alignment horizontal="center" vertical="center"/>
    </xf>
    <xf numFmtId="4" fontId="33" fillId="0" borderId="0" xfId="36" applyNumberFormat="1" applyFont="1" applyFill="1"/>
    <xf numFmtId="43" fontId="24" fillId="0" borderId="0" xfId="36" applyNumberFormat="1" applyFont="1" applyFill="1"/>
    <xf numFmtId="49" fontId="25" fillId="0" borderId="0" xfId="36" applyNumberFormat="1" applyFont="1" applyFill="1"/>
    <xf numFmtId="3" fontId="24" fillId="0" borderId="33" xfId="75" applyNumberFormat="1" applyFont="1" applyFill="1" applyBorder="1" applyAlignment="1">
      <alignment horizontal="center" vertical="center"/>
    </xf>
    <xf numFmtId="3" fontId="24" fillId="0" borderId="19" xfId="75" applyNumberFormat="1" applyFont="1" applyFill="1" applyBorder="1" applyAlignment="1">
      <alignment horizontal="center" vertical="center"/>
    </xf>
    <xf numFmtId="3" fontId="24" fillId="0" borderId="21" xfId="75" applyNumberFormat="1" applyFont="1" applyFill="1" applyBorder="1" applyAlignment="1">
      <alignment horizontal="center" vertical="center"/>
    </xf>
    <xf numFmtId="4" fontId="25" fillId="0" borderId="0" xfId="36" applyNumberFormat="1" applyFont="1" applyFill="1" applyBorder="1"/>
    <xf numFmtId="49" fontId="24" fillId="0" borderId="34" xfId="75" applyNumberFormat="1" applyFont="1" applyFill="1" applyBorder="1" applyAlignment="1">
      <alignment horizontal="center" vertical="center"/>
    </xf>
    <xf numFmtId="165" fontId="25" fillId="0" borderId="25" xfId="75" applyNumberFormat="1" applyFont="1" applyFill="1" applyBorder="1" applyAlignment="1">
      <alignment vertical="center"/>
    </xf>
    <xf numFmtId="43" fontId="24" fillId="0" borderId="1" xfId="36" applyNumberFormat="1" applyFont="1" applyFill="1" applyBorder="1"/>
    <xf numFmtId="49" fontId="24" fillId="0" borderId="36" xfId="75" applyNumberFormat="1" applyFont="1" applyFill="1" applyBorder="1" applyAlignment="1">
      <alignment horizontal="center" vertical="center"/>
    </xf>
    <xf numFmtId="4" fontId="24" fillId="0" borderId="29" xfId="75" applyNumberFormat="1" applyFont="1" applyFill="1" applyBorder="1" applyAlignment="1">
      <alignment vertical="center"/>
    </xf>
    <xf numFmtId="169" fontId="25" fillId="0" borderId="30" xfId="75" applyNumberFormat="1" applyFont="1" applyFill="1" applyBorder="1" applyAlignment="1">
      <alignment vertical="center"/>
    </xf>
    <xf numFmtId="165" fontId="25" fillId="0" borderId="32" xfId="75" applyNumberFormat="1" applyFont="1" applyFill="1" applyBorder="1" applyAlignment="1">
      <alignment vertical="center"/>
    </xf>
    <xf numFmtId="169" fontId="25" fillId="0" borderId="37" xfId="75" applyNumberFormat="1" applyFont="1" applyFill="1" applyBorder="1" applyAlignment="1">
      <alignment vertical="center"/>
    </xf>
    <xf numFmtId="165" fontId="25" fillId="0" borderId="31" xfId="75" applyNumberFormat="1" applyFont="1" applyFill="1" applyBorder="1" applyAlignment="1">
      <alignment vertical="center"/>
    </xf>
    <xf numFmtId="49" fontId="24" fillId="0" borderId="18" xfId="75" applyNumberFormat="1" applyFont="1" applyFill="1" applyBorder="1" applyAlignment="1">
      <alignment horizontal="center" vertical="center"/>
    </xf>
    <xf numFmtId="4" fontId="24" fillId="0" borderId="38" xfId="75" applyNumberFormat="1" applyFont="1" applyFill="1" applyBorder="1" applyAlignment="1">
      <alignment vertical="center"/>
    </xf>
    <xf numFmtId="169" fontId="25" fillId="0" borderId="38" xfId="75" applyNumberFormat="1" applyFont="1" applyFill="1" applyBorder="1" applyAlignment="1">
      <alignment vertical="center"/>
    </xf>
    <xf numFmtId="169" fontId="25" fillId="0" borderId="26" xfId="75" applyNumberFormat="1" applyFont="1" applyFill="1" applyBorder="1" applyAlignment="1">
      <alignment vertical="center"/>
    </xf>
    <xf numFmtId="165" fontId="25" fillId="0" borderId="40" xfId="75" applyNumberFormat="1" applyFont="1" applyFill="1" applyBorder="1" applyAlignment="1">
      <alignment vertical="center"/>
    </xf>
    <xf numFmtId="49" fontId="24" fillId="0" borderId="41" xfId="75" applyNumberFormat="1" applyFont="1" applyFill="1" applyBorder="1" applyAlignment="1">
      <alignment horizontal="center" vertical="center"/>
    </xf>
    <xf numFmtId="4" fontId="24" fillId="0" borderId="34" xfId="75" applyNumberFormat="1" applyFont="1" applyFill="1" applyBorder="1" applyAlignment="1">
      <alignment vertical="center"/>
    </xf>
    <xf numFmtId="169" fontId="25" fillId="0" borderId="34" xfId="75" applyNumberFormat="1" applyFont="1" applyFill="1" applyBorder="1" applyAlignment="1">
      <alignment vertical="center"/>
    </xf>
    <xf numFmtId="165" fontId="25" fillId="0" borderId="27" xfId="75" applyNumberFormat="1" applyFont="1" applyFill="1" applyBorder="1" applyAlignment="1">
      <alignment vertical="center"/>
    </xf>
    <xf numFmtId="4" fontId="24" fillId="0" borderId="36" xfId="75" applyNumberFormat="1" applyFont="1" applyFill="1" applyBorder="1" applyAlignment="1">
      <alignment vertical="center"/>
    </xf>
    <xf numFmtId="169" fontId="25" fillId="0" borderId="36" xfId="75" applyNumberFormat="1" applyFont="1" applyFill="1" applyBorder="1" applyAlignment="1">
      <alignment vertical="center"/>
    </xf>
    <xf numFmtId="49" fontId="24" fillId="0" borderId="38" xfId="75" applyNumberFormat="1" applyFont="1" applyFill="1" applyBorder="1" applyAlignment="1">
      <alignment horizontal="center" vertical="center"/>
    </xf>
    <xf numFmtId="169" fontId="25" fillId="0" borderId="42" xfId="75" applyNumberFormat="1" applyFont="1" applyFill="1" applyBorder="1" applyAlignment="1">
      <alignment vertical="center"/>
    </xf>
    <xf numFmtId="165" fontId="25" fillId="0" borderId="43" xfId="75" applyNumberFormat="1" applyFont="1" applyFill="1" applyBorder="1" applyAlignment="1">
      <alignment vertical="center"/>
    </xf>
    <xf numFmtId="165" fontId="25" fillId="0" borderId="44" xfId="75" applyNumberFormat="1" applyFont="1" applyFill="1" applyBorder="1" applyAlignment="1">
      <alignment vertical="center"/>
    </xf>
    <xf numFmtId="49" fontId="30" fillId="0" borderId="45" xfId="75" applyNumberFormat="1" applyFont="1" applyFill="1" applyBorder="1" applyAlignment="1">
      <alignment horizontal="center" vertical="center"/>
    </xf>
    <xf numFmtId="4" fontId="34" fillId="0" borderId="17" xfId="75" applyNumberFormat="1" applyFont="1" applyFill="1" applyBorder="1" applyAlignment="1">
      <alignment vertical="center" wrapText="1"/>
    </xf>
    <xf numFmtId="165" fontId="36" fillId="0" borderId="47" xfId="75" applyNumberFormat="1" applyFont="1" applyFill="1" applyBorder="1" applyAlignment="1">
      <alignment horizontal="right" vertical="center"/>
    </xf>
    <xf numFmtId="49" fontId="30" fillId="0" borderId="34" xfId="75" applyNumberFormat="1" applyFont="1" applyFill="1" applyBorder="1" applyAlignment="1">
      <alignment horizontal="center" vertical="center"/>
    </xf>
    <xf numFmtId="4" fontId="34" fillId="0" borderId="34" xfId="75" applyNumberFormat="1" applyFont="1" applyFill="1" applyBorder="1" applyAlignment="1">
      <alignment vertical="center" wrapText="1"/>
    </xf>
    <xf numFmtId="165" fontId="36" fillId="0" borderId="27" xfId="75" applyNumberFormat="1" applyFont="1" applyFill="1" applyBorder="1" applyAlignment="1">
      <alignment horizontal="right" vertical="center"/>
    </xf>
    <xf numFmtId="49" fontId="30" fillId="0" borderId="28" xfId="75" applyNumberFormat="1" applyFont="1" applyFill="1" applyBorder="1" applyAlignment="1">
      <alignment horizontal="center" vertical="center"/>
    </xf>
    <xf numFmtId="4" fontId="34" fillId="0" borderId="28" xfId="75" applyNumberFormat="1" applyFont="1" applyFill="1" applyBorder="1" applyAlignment="1">
      <alignment vertical="center" wrapText="1"/>
    </xf>
    <xf numFmtId="165" fontId="36" fillId="0" borderId="43" xfId="75" applyNumberFormat="1" applyFont="1" applyFill="1" applyBorder="1" applyAlignment="1">
      <alignment horizontal="right" vertical="center"/>
    </xf>
    <xf numFmtId="169" fontId="25" fillId="0" borderId="24" xfId="75" applyNumberFormat="1" applyFont="1" applyFill="1" applyBorder="1" applyAlignment="1">
      <alignment vertical="center"/>
    </xf>
    <xf numFmtId="49" fontId="24" fillId="0" borderId="45" xfId="75" applyNumberFormat="1" applyFont="1" applyFill="1" applyBorder="1" applyAlignment="1">
      <alignment horizontal="center" vertical="center"/>
    </xf>
    <xf numFmtId="4" fontId="24" fillId="0" borderId="45" xfId="75" applyNumberFormat="1" applyFont="1" applyFill="1" applyBorder="1" applyAlignment="1">
      <alignment vertical="center"/>
    </xf>
    <xf numFmtId="165" fontId="25" fillId="0" borderId="49" xfId="75" applyNumberFormat="1" applyFont="1" applyFill="1" applyBorder="1" applyAlignment="1">
      <alignment vertical="center"/>
    </xf>
    <xf numFmtId="0" fontId="24" fillId="0" borderId="33" xfId="75" applyNumberFormat="1" applyFont="1" applyFill="1" applyBorder="1" applyAlignment="1">
      <alignment horizontal="center" vertical="center"/>
    </xf>
    <xf numFmtId="4" fontId="25" fillId="0" borderId="1" xfId="36" applyNumberFormat="1" applyFont="1" applyFill="1" applyBorder="1"/>
    <xf numFmtId="0" fontId="24" fillId="0" borderId="18" xfId="75" applyNumberFormat="1" applyFont="1" applyFill="1" applyBorder="1" applyAlignment="1">
      <alignment horizontal="center" vertical="center"/>
    </xf>
    <xf numFmtId="4" fontId="24" fillId="0" borderId="0" xfId="75" applyNumberFormat="1" applyFont="1" applyFill="1" applyBorder="1" applyAlignment="1">
      <alignment vertical="center"/>
    </xf>
    <xf numFmtId="165" fontId="25" fillId="0" borderId="0" xfId="75" applyNumberFormat="1" applyFont="1" applyFill="1" applyBorder="1" applyAlignment="1">
      <alignment vertical="center"/>
    </xf>
    <xf numFmtId="165" fontId="25" fillId="0" borderId="47" xfId="75" applyNumberFormat="1" applyFont="1" applyFill="1" applyBorder="1" applyAlignment="1">
      <alignment vertical="center"/>
    </xf>
    <xf numFmtId="4" fontId="25" fillId="0" borderId="1" xfId="75" applyNumberFormat="1" applyFont="1" applyFill="1" applyBorder="1" applyAlignment="1">
      <alignment vertical="center"/>
    </xf>
    <xf numFmtId="0" fontId="24" fillId="0" borderId="23" xfId="75" applyNumberFormat="1" applyFont="1" applyFill="1" applyBorder="1" applyAlignment="1">
      <alignment horizontal="center" vertical="center"/>
    </xf>
    <xf numFmtId="165" fontId="25" fillId="0" borderId="5" xfId="75" applyNumberFormat="1" applyFont="1" applyFill="1" applyBorder="1" applyAlignment="1">
      <alignment vertical="center"/>
    </xf>
    <xf numFmtId="0" fontId="24" fillId="0" borderId="29" xfId="75" applyNumberFormat="1" applyFont="1" applyFill="1" applyBorder="1" applyAlignment="1">
      <alignment horizontal="center" vertical="center"/>
    </xf>
    <xf numFmtId="4" fontId="24" fillId="0" borderId="48" xfId="75" applyNumberFormat="1" applyFont="1" applyFill="1" applyBorder="1" applyAlignment="1">
      <alignment vertical="center" wrapText="1"/>
    </xf>
    <xf numFmtId="165" fontId="25" fillId="0" borderId="53" xfId="75" applyNumberFormat="1" applyFont="1" applyFill="1" applyBorder="1" applyAlignment="1">
      <alignment vertical="center"/>
    </xf>
    <xf numFmtId="0" fontId="24" fillId="0" borderId="54" xfId="75" applyNumberFormat="1" applyFont="1" applyFill="1" applyBorder="1" applyAlignment="1">
      <alignment horizontal="center" vertical="center"/>
    </xf>
    <xf numFmtId="4" fontId="30" fillId="0" borderId="46" xfId="75" applyNumberFormat="1" applyFont="1" applyFill="1" applyBorder="1" applyAlignment="1">
      <alignment vertical="center" wrapText="1"/>
    </xf>
    <xf numFmtId="165" fontId="25" fillId="0" borderId="46" xfId="75" applyNumberFormat="1" applyFont="1" applyFill="1" applyBorder="1" applyAlignment="1">
      <alignment vertical="center"/>
    </xf>
    <xf numFmtId="4" fontId="30" fillId="0" borderId="5" xfId="75" applyNumberFormat="1" applyFont="1" applyFill="1" applyBorder="1" applyAlignment="1">
      <alignment vertical="center" wrapText="1"/>
    </xf>
    <xf numFmtId="0" fontId="24" fillId="0" borderId="55" xfId="75" applyNumberFormat="1" applyFont="1" applyFill="1" applyBorder="1" applyAlignment="1">
      <alignment horizontal="center" vertical="center"/>
    </xf>
    <xf numFmtId="4" fontId="30" fillId="0" borderId="48" xfId="75" applyNumberFormat="1" applyFont="1" applyFill="1" applyBorder="1" applyAlignment="1">
      <alignment vertical="center"/>
    </xf>
    <xf numFmtId="165" fontId="36" fillId="0" borderId="48" xfId="75" applyNumberFormat="1" applyFont="1" applyFill="1" applyBorder="1" applyAlignment="1">
      <alignment vertical="center"/>
    </xf>
    <xf numFmtId="165" fontId="36" fillId="0" borderId="43" xfId="75" applyNumberFormat="1" applyFont="1" applyFill="1" applyBorder="1" applyAlignment="1">
      <alignment vertical="center"/>
    </xf>
    <xf numFmtId="0" fontId="30" fillId="0" borderId="54" xfId="75" applyNumberFormat="1" applyFont="1" applyFill="1" applyBorder="1" applyAlignment="1">
      <alignment horizontal="center" vertical="center"/>
    </xf>
    <xf numFmtId="0" fontId="30" fillId="0" borderId="23" xfId="75" applyNumberFormat="1" applyFont="1" applyFill="1" applyBorder="1" applyAlignment="1">
      <alignment horizontal="center" vertical="center"/>
    </xf>
    <xf numFmtId="0" fontId="30" fillId="0" borderId="55" xfId="75" applyNumberFormat="1" applyFont="1" applyFill="1" applyBorder="1" applyAlignment="1">
      <alignment horizontal="center" vertical="center"/>
    </xf>
    <xf numFmtId="4" fontId="30" fillId="0" borderId="48" xfId="75" applyNumberFormat="1" applyFont="1" applyFill="1" applyBorder="1" applyAlignment="1">
      <alignment vertical="center" wrapText="1"/>
    </xf>
    <xf numFmtId="4" fontId="24" fillId="0" borderId="0" xfId="75" applyNumberFormat="1" applyFont="1" applyFill="1"/>
    <xf numFmtId="4" fontId="25" fillId="0" borderId="0" xfId="75" applyNumberFormat="1" applyFont="1" applyFill="1" applyBorder="1" applyAlignment="1">
      <alignment vertical="center"/>
    </xf>
    <xf numFmtId="0" fontId="25" fillId="0" borderId="0" xfId="36" applyFont="1" applyFill="1"/>
    <xf numFmtId="4" fontId="36" fillId="0" borderId="0" xfId="75" applyNumberFormat="1" applyFont="1" applyFill="1" applyBorder="1" applyAlignment="1">
      <alignment vertical="center"/>
    </xf>
    <xf numFmtId="0" fontId="36" fillId="0" borderId="0" xfId="36" applyFont="1" applyFill="1" applyAlignment="1">
      <alignment horizontal="left" vertical="top" wrapText="1"/>
    </xf>
    <xf numFmtId="0" fontId="25" fillId="0" borderId="0" xfId="37" applyFont="1" applyFill="1"/>
    <xf numFmtId="2" fontId="37" fillId="0" borderId="0" xfId="76" applyNumberFormat="1" applyFont="1" applyFill="1"/>
    <xf numFmtId="0" fontId="25" fillId="0" borderId="0" xfId="12" applyFont="1" applyFill="1" applyAlignment="1">
      <alignment vertical="center" wrapText="1"/>
    </xf>
    <xf numFmtId="0" fontId="25" fillId="0" borderId="0" xfId="77" applyFont="1" applyFill="1" applyAlignment="1">
      <alignment horizontal="center" vertical="top" wrapText="1"/>
    </xf>
    <xf numFmtId="0" fontId="25" fillId="0" borderId="0" xfId="77" applyFont="1" applyFill="1" applyAlignment="1">
      <alignment vertical="top" wrapText="1"/>
    </xf>
    <xf numFmtId="0" fontId="36" fillId="0" borderId="0" xfId="37" applyFont="1" applyFill="1"/>
    <xf numFmtId="0" fontId="24" fillId="0" borderId="0" xfId="28" applyFont="1" applyFill="1" applyBorder="1"/>
    <xf numFmtId="0" fontId="28" fillId="0" borderId="0" xfId="72" applyFont="1" applyFill="1" applyBorder="1"/>
    <xf numFmtId="0" fontId="24" fillId="0" borderId="0" xfId="73" applyFont="1" applyFill="1" applyBorder="1"/>
    <xf numFmtId="0" fontId="29" fillId="0" borderId="0" xfId="73" applyFont="1" applyFill="1" applyBorder="1" applyAlignment="1">
      <alignment horizontal="left" wrapText="1"/>
    </xf>
    <xf numFmtId="0" fontId="29" fillId="0" borderId="0" xfId="28" applyFont="1" applyFill="1" applyBorder="1" applyAlignment="1">
      <alignment horizontal="left" wrapText="1"/>
    </xf>
    <xf numFmtId="0" fontId="30" fillId="0" borderId="0" xfId="21" applyFont="1" applyFill="1"/>
    <xf numFmtId="0" fontId="38" fillId="0" borderId="0" xfId="78" applyFont="1" applyFill="1" applyAlignment="1">
      <alignment horizontal="left"/>
    </xf>
    <xf numFmtId="0" fontId="38" fillId="0" borderId="0" xfId="4" applyFont="1" applyFill="1"/>
    <xf numFmtId="4" fontId="38" fillId="0" borderId="0" xfId="78" applyNumberFormat="1" applyFont="1" applyFill="1" applyAlignment="1">
      <alignment horizontal="right" wrapText="1"/>
    </xf>
    <xf numFmtId="0" fontId="39" fillId="0" borderId="0" xfId="0" applyFont="1" applyFill="1"/>
    <xf numFmtId="0" fontId="40" fillId="0" borderId="0" xfId="79" applyNumberFormat="1" applyFont="1" applyFill="1" applyBorder="1" applyAlignment="1">
      <alignment vertical="center"/>
    </xf>
    <xf numFmtId="0" fontId="38" fillId="0" borderId="0" xfId="40" applyFont="1" applyFill="1" applyBorder="1" applyAlignment="1"/>
    <xf numFmtId="0" fontId="38" fillId="0" borderId="0" xfId="41" applyFont="1" applyFill="1" applyBorder="1" applyAlignment="1"/>
    <xf numFmtId="172" fontId="40" fillId="0" borderId="0" xfId="42" applyNumberFormat="1" applyFont="1" applyFill="1" applyBorder="1" applyAlignment="1">
      <alignment horizontal="right"/>
    </xf>
    <xf numFmtId="170" fontId="38" fillId="0" borderId="0" xfId="42" applyNumberFormat="1" applyFont="1" applyFill="1" applyBorder="1"/>
    <xf numFmtId="43" fontId="24" fillId="0" borderId="0" xfId="80" applyFont="1" applyFill="1"/>
    <xf numFmtId="0" fontId="24" fillId="0" borderId="0" xfId="23" applyFont="1" applyFill="1"/>
    <xf numFmtId="0" fontId="28" fillId="0" borderId="0" xfId="79" applyNumberFormat="1" applyFont="1" applyFill="1" applyBorder="1" applyAlignment="1">
      <alignment vertical="center"/>
    </xf>
    <xf numFmtId="0" fontId="28" fillId="0" borderId="0" xfId="40" applyFont="1" applyFill="1" applyBorder="1" applyAlignment="1"/>
    <xf numFmtId="0" fontId="28" fillId="0" borderId="0" xfId="41" applyFont="1" applyFill="1" applyBorder="1" applyAlignment="1"/>
    <xf numFmtId="172" fontId="29" fillId="0" borderId="0" xfId="42" applyNumberFormat="1" applyFont="1" applyFill="1" applyBorder="1" applyAlignment="1">
      <alignment horizontal="right"/>
    </xf>
    <xf numFmtId="170" fontId="28" fillId="0" borderId="0" xfId="42" applyNumberFormat="1" applyFont="1" applyFill="1" applyBorder="1" applyAlignment="1">
      <alignment horizontal="right" vertical="center" wrapText="1"/>
    </xf>
    <xf numFmtId="170" fontId="28" fillId="0" borderId="0" xfId="42" applyNumberFormat="1" applyFont="1" applyFill="1" applyBorder="1"/>
    <xf numFmtId="170" fontId="29" fillId="0" borderId="0" xfId="42" applyNumberFormat="1" applyFont="1" applyFill="1" applyBorder="1" applyAlignment="1">
      <alignment horizontal="right"/>
    </xf>
    <xf numFmtId="0" fontId="36" fillId="0" borderId="5" xfId="21" applyFont="1" applyFill="1" applyBorder="1" applyAlignment="1">
      <alignment wrapText="1"/>
    </xf>
    <xf numFmtId="0" fontId="36" fillId="0" borderId="6" xfId="21" applyFont="1" applyFill="1" applyBorder="1" applyAlignment="1">
      <alignment wrapText="1"/>
    </xf>
    <xf numFmtId="0" fontId="41" fillId="0" borderId="4" xfId="21" applyFont="1" applyFill="1" applyBorder="1" applyAlignment="1">
      <alignment horizontal="right" wrapText="1"/>
    </xf>
    <xf numFmtId="0" fontId="41" fillId="0" borderId="5" xfId="21" applyFont="1" applyFill="1" applyBorder="1" applyAlignment="1">
      <alignment horizontal="left" wrapText="1"/>
    </xf>
    <xf numFmtId="0" fontId="25" fillId="0" borderId="4" xfId="21" applyFont="1" applyFill="1" applyBorder="1" applyAlignment="1">
      <alignment horizontal="right" wrapText="1"/>
    </xf>
    <xf numFmtId="0" fontId="25" fillId="0" borderId="5" xfId="21" applyFont="1" applyFill="1" applyBorder="1" applyAlignment="1">
      <alignment horizontal="right" wrapText="1"/>
    </xf>
    <xf numFmtId="0" fontId="41" fillId="0" borderId="6" xfId="21" applyFont="1" applyFill="1" applyBorder="1" applyAlignment="1">
      <alignment horizontal="left" wrapText="1"/>
    </xf>
    <xf numFmtId="172" fontId="39" fillId="0" borderId="0" xfId="0" applyNumberFormat="1" applyFont="1" applyFill="1"/>
    <xf numFmtId="0" fontId="42" fillId="0" borderId="15" xfId="4" applyFont="1" applyFill="1" applyBorder="1"/>
    <xf numFmtId="0" fontId="26" fillId="0" borderId="0" xfId="4" applyFont="1" applyFill="1"/>
    <xf numFmtId="0" fontId="39" fillId="0" borderId="0" xfId="6" applyFont="1" applyFill="1"/>
    <xf numFmtId="0" fontId="42" fillId="0" borderId="15" xfId="21" applyFont="1" applyFill="1" applyBorder="1"/>
    <xf numFmtId="0" fontId="43" fillId="0" borderId="0" xfId="0" applyFont="1" applyFill="1"/>
    <xf numFmtId="0" fontId="24" fillId="0" borderId="0" xfId="0" applyFont="1" applyFill="1"/>
    <xf numFmtId="0" fontId="40" fillId="0" borderId="0" xfId="28" applyFont="1" applyFill="1"/>
    <xf numFmtId="0" fontId="29" fillId="0" borderId="0" xfId="28" applyFont="1" applyFill="1"/>
    <xf numFmtId="0" fontId="29" fillId="0" borderId="15" xfId="23" applyFont="1" applyFill="1" applyBorder="1" applyAlignment="1">
      <alignment horizontal="left" wrapText="1"/>
    </xf>
    <xf numFmtId="0" fontId="29" fillId="0" borderId="0" xfId="23" applyFont="1" applyFill="1" applyBorder="1" applyAlignment="1">
      <alignment horizontal="left" wrapText="1"/>
    </xf>
    <xf numFmtId="0" fontId="24" fillId="0" borderId="9" xfId="28" applyFont="1" applyFill="1" applyBorder="1" applyAlignment="1">
      <alignment horizontal="center" vertical="center" wrapText="1"/>
    </xf>
    <xf numFmtId="49" fontId="29" fillId="0" borderId="4" xfId="28" applyNumberFormat="1" applyFont="1" applyFill="1" applyBorder="1" applyAlignment="1">
      <alignment horizontal="center"/>
    </xf>
    <xf numFmtId="0" fontId="44" fillId="0" borderId="0" xfId="74" applyFont="1" applyFill="1" applyAlignment="1">
      <alignment vertical="center"/>
    </xf>
    <xf numFmtId="0" fontId="44" fillId="0" borderId="0" xfId="74" applyFont="1" applyFill="1" applyAlignment="1">
      <alignment vertical="center" wrapText="1"/>
    </xf>
    <xf numFmtId="0" fontId="45" fillId="0" borderId="0" xfId="74" applyFont="1" applyFill="1" applyAlignment="1">
      <alignment horizontal="left" vertical="center"/>
    </xf>
    <xf numFmtId="0" fontId="45" fillId="0" borderId="0" xfId="74" applyFont="1" applyFill="1" applyAlignment="1">
      <alignment vertical="center"/>
    </xf>
    <xf numFmtId="0" fontId="45" fillId="0" borderId="0" xfId="74" applyFont="1" applyFill="1" applyAlignment="1">
      <alignment vertical="center" wrapText="1"/>
    </xf>
    <xf numFmtId="0" fontId="47" fillId="0" borderId="0" xfId="83" applyFont="1" applyFill="1" applyBorder="1" applyAlignment="1"/>
    <xf numFmtId="0" fontId="48" fillId="0" borderId="15" xfId="21" applyFont="1" applyFill="1" applyBorder="1"/>
    <xf numFmtId="0" fontId="47" fillId="0" borderId="15" xfId="21" applyFont="1" applyFill="1" applyBorder="1"/>
    <xf numFmtId="0" fontId="47" fillId="0" borderId="0" xfId="35" applyNumberFormat="1" applyFont="1" applyFill="1" applyBorder="1" applyAlignment="1"/>
    <xf numFmtId="171" fontId="49" fillId="0" borderId="0" xfId="36" applyNumberFormat="1" applyFont="1" applyFill="1" applyBorder="1"/>
    <xf numFmtId="49" fontId="49" fillId="0" borderId="0" xfId="36" applyNumberFormat="1" applyFont="1" applyFill="1" applyBorder="1"/>
    <xf numFmtId="171" fontId="49" fillId="0" borderId="0" xfId="36" applyNumberFormat="1" applyFont="1" applyFill="1" applyBorder="1" applyAlignment="1">
      <alignment horizontal="center" wrapText="1"/>
    </xf>
    <xf numFmtId="171" fontId="49" fillId="0" borderId="0" xfId="36" applyNumberFormat="1" applyFont="1" applyFill="1" applyBorder="1" applyAlignment="1">
      <alignment horizontal="left" wrapText="1"/>
    </xf>
    <xf numFmtId="171" fontId="49" fillId="0" borderId="0" xfId="36" applyNumberFormat="1" applyFont="1" applyFill="1" applyBorder="1" applyAlignment="1">
      <alignment horizontal="left"/>
    </xf>
    <xf numFmtId="171" fontId="49" fillId="0" borderId="0" xfId="36" applyNumberFormat="1" applyFont="1" applyFill="1" applyBorder="1" applyAlignment="1"/>
    <xf numFmtId="171" fontId="49" fillId="0" borderId="0" xfId="36" applyNumberFormat="1" applyFont="1" applyFill="1"/>
    <xf numFmtId="49" fontId="49" fillId="0" borderId="0" xfId="36" applyNumberFormat="1" applyFont="1" applyFill="1"/>
    <xf numFmtId="171" fontId="49" fillId="0" borderId="0" xfId="36" applyNumberFormat="1" applyFont="1" applyFill="1" applyAlignment="1">
      <alignment horizontal="center" wrapText="1"/>
    </xf>
    <xf numFmtId="171" fontId="49" fillId="0" borderId="0" xfId="36" applyNumberFormat="1" applyFont="1" applyFill="1" applyAlignment="1">
      <alignment horizontal="left" wrapText="1"/>
    </xf>
    <xf numFmtId="171" fontId="49" fillId="0" borderId="0" xfId="36" applyNumberFormat="1" applyFont="1" applyFill="1" applyAlignment="1">
      <alignment horizontal="left"/>
    </xf>
    <xf numFmtId="171" fontId="49" fillId="0" borderId="0" xfId="36" applyNumberFormat="1" applyFont="1" applyFill="1" applyAlignment="1"/>
    <xf numFmtId="0" fontId="45" fillId="0" borderId="0" xfId="74" applyFont="1" applyFill="1" applyBorder="1" applyAlignment="1">
      <alignment vertical="center" wrapText="1"/>
    </xf>
    <xf numFmtId="0" fontId="45" fillId="0" borderId="0" xfId="74" applyFont="1" applyFill="1" applyBorder="1" applyAlignment="1">
      <alignment horizontal="center" vertical="center"/>
    </xf>
    <xf numFmtId="0" fontId="45" fillId="0" borderId="0" xfId="37" applyNumberFormat="1" applyFont="1" applyFill="1" applyBorder="1" applyAlignment="1"/>
    <xf numFmtId="0" fontId="44" fillId="0" borderId="0" xfId="37" applyNumberFormat="1" applyFont="1" applyFill="1" applyBorder="1" applyAlignment="1"/>
    <xf numFmtId="0" fontId="40" fillId="0" borderId="0" xfId="21" applyFont="1" applyFill="1" applyAlignment="1">
      <alignment wrapText="1"/>
    </xf>
    <xf numFmtId="0" fontId="46" fillId="0" borderId="0" xfId="28" applyFont="1" applyFill="1" applyAlignment="1">
      <alignment horizontal="center"/>
    </xf>
    <xf numFmtId="0" fontId="24" fillId="0" borderId="9" xfId="28" applyFont="1" applyFill="1" applyBorder="1" applyAlignment="1">
      <alignment horizontal="center"/>
    </xf>
    <xf numFmtId="0" fontId="24" fillId="0" borderId="3" xfId="22" applyFont="1" applyFill="1" applyBorder="1" applyAlignment="1">
      <alignment horizontal="center" vertical="center" wrapText="1"/>
    </xf>
    <xf numFmtId="0" fontId="24" fillId="0" borderId="7" xfId="22" applyFont="1" applyFill="1" applyBorder="1" applyAlignment="1">
      <alignment horizontal="center" vertical="center" wrapText="1"/>
    </xf>
    <xf numFmtId="0" fontId="24" fillId="0" borderId="4" xfId="28" applyFont="1" applyFill="1" applyBorder="1" applyAlignment="1">
      <alignment horizontal="center"/>
    </xf>
    <xf numFmtId="0" fontId="24" fillId="0" borderId="0" xfId="28" applyFont="1" applyFill="1" applyAlignment="1">
      <alignment horizontal="right"/>
    </xf>
    <xf numFmtId="0" fontId="29" fillId="0" borderId="4" xfId="28" applyFont="1" applyFill="1" applyBorder="1" applyAlignment="1">
      <alignment horizontal="center"/>
    </xf>
    <xf numFmtId="0" fontId="29" fillId="0" borderId="9" xfId="28" applyFont="1" applyFill="1" applyBorder="1" applyAlignment="1">
      <alignment horizontal="center"/>
    </xf>
    <xf numFmtId="0" fontId="29" fillId="0" borderId="0" xfId="28" applyFont="1" applyFill="1" applyAlignment="1">
      <alignment horizontal="right"/>
    </xf>
    <xf numFmtId="14" fontId="29" fillId="0" borderId="4" xfId="28" applyNumberFormat="1" applyFont="1" applyFill="1" applyBorder="1" applyAlignment="1">
      <alignment horizontal="center"/>
    </xf>
    <xf numFmtId="0" fontId="24" fillId="0" borderId="3" xfId="28" applyFont="1" applyFill="1" applyBorder="1" applyAlignment="1">
      <alignment horizontal="center" vertical="center" wrapText="1"/>
    </xf>
    <xf numFmtId="164" fontId="39" fillId="0" borderId="0" xfId="50" applyFont="1" applyFill="1"/>
    <xf numFmtId="164" fontId="24" fillId="0" borderId="0" xfId="50" applyFont="1" applyFill="1"/>
    <xf numFmtId="0" fontId="39" fillId="0" borderId="0" xfId="0" applyFont="1"/>
    <xf numFmtId="0" fontId="29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left" vertical="top" wrapText="1"/>
    </xf>
    <xf numFmtId="0" fontId="29" fillId="0" borderId="15" xfId="0" applyFont="1" applyFill="1" applyBorder="1" applyAlignment="1">
      <alignment horizontal="left" vertical="top" wrapText="1"/>
    </xf>
    <xf numFmtId="0" fontId="39" fillId="0" borderId="16" xfId="0" applyFont="1" applyFill="1" applyBorder="1"/>
    <xf numFmtId="0" fontId="54" fillId="0" borderId="15" xfId="0" applyFont="1" applyFill="1" applyBorder="1" applyAlignment="1">
      <alignment horizontal="left" vertical="top" wrapText="1"/>
    </xf>
    <xf numFmtId="0" fontId="57" fillId="0" borderId="16" xfId="0" applyFont="1" applyFill="1" applyBorder="1"/>
    <xf numFmtId="0" fontId="29" fillId="0" borderId="0" xfId="0" applyFont="1" applyFill="1" applyBorder="1" applyAlignment="1">
      <alignment horizontal="left" wrapText="1"/>
    </xf>
    <xf numFmtId="4" fontId="39" fillId="0" borderId="0" xfId="0" applyNumberFormat="1" applyFont="1" applyFill="1" applyAlignment="1">
      <alignment horizontal="right"/>
    </xf>
    <xf numFmtId="0" fontId="59" fillId="0" borderId="0" xfId="22" applyFont="1" applyFill="1"/>
    <xf numFmtId="0" fontId="60" fillId="0" borderId="0" xfId="22" applyFont="1" applyFill="1"/>
    <xf numFmtId="167" fontId="60" fillId="0" borderId="0" xfId="22" applyNumberFormat="1" applyFont="1" applyFill="1"/>
    <xf numFmtId="0" fontId="29" fillId="0" borderId="0" xfId="0" applyFont="1" applyFill="1" applyAlignment="1">
      <alignment horizontal="left" wrapText="1"/>
    </xf>
    <xf numFmtId="4" fontId="29" fillId="0" borderId="0" xfId="45" applyNumberFormat="1" applyFont="1" applyFill="1"/>
    <xf numFmtId="4" fontId="29" fillId="0" borderId="0" xfId="46" applyNumberFormat="1" applyFont="1" applyFill="1"/>
    <xf numFmtId="0" fontId="24" fillId="0" borderId="0" xfId="21" applyFont="1" applyFill="1"/>
    <xf numFmtId="4" fontId="40" fillId="0" borderId="0" xfId="21" applyNumberFormat="1" applyFont="1" applyFill="1" applyAlignment="1">
      <alignment horizontal="right"/>
    </xf>
    <xf numFmtId="167" fontId="29" fillId="0" borderId="0" xfId="21" applyNumberFormat="1" applyFont="1" applyFill="1" applyAlignment="1"/>
    <xf numFmtId="167" fontId="40" fillId="0" borderId="0" xfId="21" applyNumberFormat="1" applyFont="1" applyFill="1" applyAlignment="1"/>
    <xf numFmtId="49" fontId="39" fillId="0" borderId="0" xfId="0" applyNumberFormat="1" applyFont="1" applyFill="1"/>
    <xf numFmtId="0" fontId="61" fillId="0" borderId="0" xfId="0" applyFont="1" applyFill="1"/>
    <xf numFmtId="0" fontId="62" fillId="0" borderId="0" xfId="0" applyFont="1" applyFill="1"/>
    <xf numFmtId="0" fontId="63" fillId="0" borderId="0" xfId="82" applyFont="1" applyFill="1"/>
    <xf numFmtId="0" fontId="24" fillId="0" borderId="0" xfId="82" applyFont="1" applyFill="1"/>
    <xf numFmtId="14" fontId="29" fillId="0" borderId="1" xfId="28" applyNumberFormat="1" applyFont="1" applyFill="1" applyBorder="1" applyAlignment="1">
      <alignment horizontal="center"/>
    </xf>
    <xf numFmtId="167" fontId="40" fillId="0" borderId="0" xfId="0" applyNumberFormat="1" applyFont="1" applyFill="1" applyBorder="1" applyAlignment="1">
      <alignment horizontal="right"/>
    </xf>
    <xf numFmtId="0" fontId="29" fillId="0" borderId="15" xfId="0" applyFont="1" applyFill="1" applyBorder="1" applyAlignment="1">
      <alignment horizontal="left" wrapText="1"/>
    </xf>
    <xf numFmtId="0" fontId="31" fillId="0" borderId="0" xfId="0" applyFont="1" applyFill="1" applyAlignment="1">
      <alignment horizontal="center" wrapText="1"/>
    </xf>
    <xf numFmtId="0" fontId="51" fillId="0" borderId="0" xfId="0" applyFont="1" applyFill="1" applyAlignment="1">
      <alignment horizontal="left" wrapText="1"/>
    </xf>
    <xf numFmtId="0" fontId="29" fillId="0" borderId="0" xfId="0" applyFont="1" applyFill="1" applyAlignment="1">
      <alignment horizontal="left" vertical="top"/>
    </xf>
    <xf numFmtId="0" fontId="53" fillId="0" borderId="0" xfId="0" applyFont="1" applyFill="1" applyAlignment="1">
      <alignment horizontal="right" wrapText="1"/>
    </xf>
    <xf numFmtId="0" fontId="29" fillId="0" borderId="0" xfId="0" applyFont="1" applyFill="1" applyAlignment="1">
      <alignment horizontal="right"/>
    </xf>
    <xf numFmtId="168" fontId="29" fillId="0" borderId="0" xfId="0" applyNumberFormat="1" applyFont="1" applyFill="1" applyAlignment="1">
      <alignment horizontal="right"/>
    </xf>
    <xf numFmtId="0" fontId="29" fillId="0" borderId="0" xfId="0" applyFont="1" applyFill="1" applyAlignment="1">
      <alignment horizontal="right" wrapText="1"/>
    </xf>
    <xf numFmtId="167" fontId="29" fillId="0" borderId="0" xfId="0" applyNumberFormat="1" applyFont="1" applyFill="1" applyAlignment="1">
      <alignment horizontal="right"/>
    </xf>
    <xf numFmtId="167" fontId="53" fillId="0" borderId="0" xfId="0" applyNumberFormat="1" applyFont="1" applyFill="1" applyAlignment="1">
      <alignment horizontal="right"/>
    </xf>
    <xf numFmtId="0" fontId="29" fillId="0" borderId="15" xfId="0" applyFont="1" applyFill="1" applyBorder="1" applyAlignment="1">
      <alignment horizontal="left" vertical="top"/>
    </xf>
    <xf numFmtId="0" fontId="53" fillId="0" borderId="15" xfId="0" applyFont="1" applyFill="1" applyBorder="1" applyAlignment="1">
      <alignment horizontal="right" wrapText="1"/>
    </xf>
    <xf numFmtId="0" fontId="29" fillId="0" borderId="15" xfId="0" applyFont="1" applyFill="1" applyBorder="1" applyAlignment="1">
      <alignment horizontal="right"/>
    </xf>
    <xf numFmtId="168" fontId="29" fillId="0" borderId="15" xfId="0" applyNumberFormat="1" applyFont="1" applyFill="1" applyBorder="1" applyAlignment="1">
      <alignment horizontal="right"/>
    </xf>
    <xf numFmtId="0" fontId="29" fillId="0" borderId="15" xfId="0" applyFont="1" applyFill="1" applyBorder="1" applyAlignment="1">
      <alignment horizontal="right" wrapText="1"/>
    </xf>
    <xf numFmtId="167" fontId="29" fillId="0" borderId="15" xfId="0" applyNumberFormat="1" applyFont="1" applyFill="1" applyBorder="1" applyAlignment="1">
      <alignment horizontal="right"/>
    </xf>
    <xf numFmtId="0" fontId="40" fillId="0" borderId="0" xfId="0" applyFont="1" applyFill="1"/>
    <xf numFmtId="167" fontId="39" fillId="0" borderId="0" xfId="0" applyNumberFormat="1" applyFont="1" applyFill="1"/>
    <xf numFmtId="0" fontId="29" fillId="0" borderId="0" xfId="0" applyFont="1" applyFill="1" applyAlignment="1">
      <alignment horizontal="right" shrinkToFit="1"/>
    </xf>
    <xf numFmtId="0" fontId="40" fillId="0" borderId="16" xfId="0" applyFont="1" applyFill="1" applyBorder="1"/>
    <xf numFmtId="0" fontId="54" fillId="0" borderId="15" xfId="0" applyFont="1" applyFill="1" applyBorder="1" applyAlignment="1">
      <alignment horizontal="left" vertical="top"/>
    </xf>
    <xf numFmtId="0" fontId="56" fillId="0" borderId="15" xfId="0" applyFont="1" applyFill="1" applyBorder="1" applyAlignment="1">
      <alignment horizontal="right" wrapText="1"/>
    </xf>
    <xf numFmtId="0" fontId="54" fillId="0" borderId="15" xfId="0" applyFont="1" applyFill="1" applyBorder="1" applyAlignment="1">
      <alignment horizontal="right"/>
    </xf>
    <xf numFmtId="168" fontId="54" fillId="0" borderId="15" xfId="0" applyNumberFormat="1" applyFont="1" applyFill="1" applyBorder="1" applyAlignment="1">
      <alignment horizontal="right"/>
    </xf>
    <xf numFmtId="0" fontId="54" fillId="0" borderId="15" xfId="0" applyFont="1" applyFill="1" applyBorder="1" applyAlignment="1">
      <alignment horizontal="right" wrapText="1"/>
    </xf>
    <xf numFmtId="167" fontId="54" fillId="0" borderId="15" xfId="0" applyNumberFormat="1" applyFont="1" applyFill="1" applyBorder="1" applyAlignment="1">
      <alignment horizontal="right"/>
    </xf>
    <xf numFmtId="0" fontId="58" fillId="0" borderId="16" xfId="0" applyFont="1" applyFill="1" applyBorder="1"/>
    <xf numFmtId="167" fontId="29" fillId="0" borderId="0" xfId="0" applyNumberFormat="1" applyFont="1" applyFill="1" applyBorder="1" applyAlignment="1">
      <alignment horizontal="right"/>
    </xf>
    <xf numFmtId="0" fontId="29" fillId="0" borderId="0" xfId="0" quotePrefix="1" applyFont="1" applyFill="1" applyAlignment="1">
      <alignment horizontal="right" wrapText="1"/>
    </xf>
    <xf numFmtId="168" fontId="29" fillId="0" borderId="0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left" wrapText="1"/>
    </xf>
    <xf numFmtId="3" fontId="29" fillId="0" borderId="0" xfId="45" applyNumberFormat="1" applyFont="1" applyFill="1"/>
    <xf numFmtId="3" fontId="29" fillId="0" borderId="0" xfId="46" applyNumberFormat="1" applyFont="1" applyFill="1"/>
    <xf numFmtId="3" fontId="29" fillId="0" borderId="0" xfId="21" applyNumberFormat="1" applyFont="1" applyFill="1" applyAlignment="1"/>
    <xf numFmtId="3" fontId="40" fillId="0" borderId="0" xfId="21" applyNumberFormat="1" applyFont="1" applyFill="1" applyAlignment="1"/>
    <xf numFmtId="0" fontId="49" fillId="0" borderId="0" xfId="4" applyFont="1" applyFill="1" applyAlignment="1">
      <alignment vertical="center"/>
    </xf>
    <xf numFmtId="0" fontId="49" fillId="2" borderId="0" xfId="28" applyFont="1" applyFill="1" applyAlignment="1">
      <alignment vertical="center"/>
    </xf>
    <xf numFmtId="0" fontId="64" fillId="0" borderId="0" xfId="28" applyFont="1" applyAlignment="1">
      <alignment horizontal="center"/>
    </xf>
    <xf numFmtId="0" fontId="47" fillId="0" borderId="0" xfId="28" applyFont="1"/>
    <xf numFmtId="0" fontId="44" fillId="0" borderId="0" xfId="28" applyFont="1" applyAlignment="1">
      <alignment horizontal="left"/>
    </xf>
    <xf numFmtId="0" fontId="50" fillId="0" borderId="0" xfId="64" applyFont="1" applyAlignment="1">
      <alignment horizontal="center" vertical="top"/>
    </xf>
    <xf numFmtId="0" fontId="49" fillId="0" borderId="0" xfId="64" applyFont="1" applyAlignment="1">
      <alignment horizontal="center" vertical="top"/>
    </xf>
    <xf numFmtId="0" fontId="45" fillId="2" borderId="0" xfId="64" applyFont="1" applyFill="1" applyAlignment="1">
      <alignment horizontal="left" vertical="top"/>
    </xf>
    <xf numFmtId="0" fontId="49" fillId="2" borderId="0" xfId="64" applyFont="1" applyFill="1" applyAlignment="1">
      <alignment vertical="top"/>
    </xf>
    <xf numFmtId="0" fontId="36" fillId="0" borderId="8" xfId="28" applyFont="1" applyBorder="1" applyAlignment="1">
      <alignment horizontal="center" vertical="center" wrapText="1"/>
    </xf>
    <xf numFmtId="0" fontId="36" fillId="0" borderId="8" xfId="4" applyFont="1" applyBorder="1" applyAlignment="1">
      <alignment horizontal="center" vertical="center" wrapText="1"/>
    </xf>
    <xf numFmtId="0" fontId="36" fillId="0" borderId="8" xfId="4" applyFont="1" applyFill="1" applyBorder="1" applyAlignment="1">
      <alignment horizontal="center" vertical="center" wrapText="1"/>
    </xf>
    <xf numFmtId="0" fontId="36" fillId="0" borderId="8" xfId="28" applyFont="1" applyFill="1" applyBorder="1" applyAlignment="1">
      <alignment horizontal="center" vertical="center" wrapText="1"/>
    </xf>
    <xf numFmtId="0" fontId="36" fillId="0" borderId="8" xfId="23" applyFont="1" applyFill="1" applyBorder="1" applyAlignment="1">
      <alignment horizontal="center" vertical="center" wrapText="1"/>
    </xf>
    <xf numFmtId="0" fontId="24" fillId="2" borderId="1" xfId="23" applyFont="1" applyFill="1" applyBorder="1" applyAlignment="1">
      <alignment horizontal="center" vertical="center" wrapText="1"/>
    </xf>
    <xf numFmtId="0" fontId="24" fillId="0" borderId="1" xfId="23" applyFont="1" applyBorder="1" applyAlignment="1">
      <alignment horizontal="center" vertical="center" wrapText="1"/>
    </xf>
    <xf numFmtId="0" fontId="25" fillId="0" borderId="1" xfId="28" applyFont="1" applyBorder="1" applyAlignment="1">
      <alignment horizontal="center" vertical="center" wrapText="1"/>
    </xf>
    <xf numFmtId="0" fontId="49" fillId="0" borderId="0" xfId="28" applyFont="1" applyAlignment="1">
      <alignment vertical="center"/>
    </xf>
    <xf numFmtId="0" fontId="24" fillId="2" borderId="1" xfId="28" applyFont="1" applyFill="1" applyBorder="1" applyAlignment="1">
      <alignment horizontal="center" vertical="center" wrapText="1"/>
    </xf>
    <xf numFmtId="0" fontId="44" fillId="2" borderId="1" xfId="33" applyFont="1" applyFill="1" applyBorder="1" applyAlignment="1">
      <alignment horizontal="left" vertical="center" wrapText="1"/>
    </xf>
    <xf numFmtId="0" fontId="24" fillId="0" borderId="1" xfId="28" applyFont="1" applyBorder="1" applyAlignment="1">
      <alignment horizontal="center" vertical="center" wrapText="1"/>
    </xf>
    <xf numFmtId="0" fontId="33" fillId="2" borderId="1" xfId="28" applyFont="1" applyFill="1" applyBorder="1" applyAlignment="1">
      <alignment horizontal="center" vertical="center" wrapText="1"/>
    </xf>
    <xf numFmtId="0" fontId="33" fillId="2" borderId="0" xfId="28" applyFont="1" applyFill="1" applyBorder="1" applyAlignment="1">
      <alignment horizontal="center" vertical="center" wrapText="1"/>
    </xf>
    <xf numFmtId="0" fontId="45" fillId="2" borderId="0" xfId="28" applyFont="1" applyFill="1" applyAlignment="1">
      <alignment horizontal="left" vertical="center"/>
    </xf>
    <xf numFmtId="0" fontId="24" fillId="3" borderId="1" xfId="23" applyFont="1" applyFill="1" applyBorder="1" applyAlignment="1">
      <alignment horizontal="center" vertical="center" wrapText="1"/>
    </xf>
    <xf numFmtId="0" fontId="63" fillId="3" borderId="1" xfId="28" applyFont="1" applyFill="1" applyBorder="1" applyAlignment="1">
      <alignment horizontal="center" vertical="center" wrapText="1"/>
    </xf>
    <xf numFmtId="0" fontId="44" fillId="3" borderId="1" xfId="28" applyFont="1" applyFill="1" applyBorder="1" applyAlignment="1">
      <alignment horizontal="left" vertical="center" wrapText="1"/>
    </xf>
    <xf numFmtId="0" fontId="24" fillId="3" borderId="1" xfId="28" applyFont="1" applyFill="1" applyBorder="1" applyAlignment="1">
      <alignment horizontal="center" vertical="center" wrapText="1"/>
    </xf>
    <xf numFmtId="0" fontId="33" fillId="3" borderId="1" xfId="28" applyFont="1" applyFill="1" applyBorder="1" applyAlignment="1">
      <alignment horizontal="center" vertical="center" wrapText="1"/>
    </xf>
    <xf numFmtId="0" fontId="33" fillId="3" borderId="0" xfId="28" applyFont="1" applyFill="1" applyBorder="1" applyAlignment="1">
      <alignment horizontal="center" vertical="center" wrapText="1"/>
    </xf>
    <xf numFmtId="0" fontId="45" fillId="3" borderId="0" xfId="28" applyFont="1" applyFill="1" applyAlignment="1">
      <alignment horizontal="left" vertical="center"/>
    </xf>
    <xf numFmtId="0" fontId="49" fillId="3" borderId="0" xfId="28" applyFont="1" applyFill="1" applyAlignment="1">
      <alignment vertical="center"/>
    </xf>
    <xf numFmtId="0" fontId="44" fillId="3" borderId="1" xfId="28" applyFont="1" applyFill="1" applyBorder="1" applyAlignment="1">
      <alignment horizontal="left" vertical="center"/>
    </xf>
    <xf numFmtId="0" fontId="45" fillId="3" borderId="0" xfId="28" applyFont="1" applyFill="1" applyAlignment="1">
      <alignment horizontal="left" vertical="center" wrapText="1"/>
    </xf>
    <xf numFmtId="43" fontId="45" fillId="4" borderId="0" xfId="52" applyFont="1" applyFill="1" applyAlignment="1">
      <alignment horizontal="left" vertical="center"/>
    </xf>
    <xf numFmtId="49" fontId="33" fillId="0" borderId="1" xfId="13" applyNumberFormat="1" applyFont="1" applyFill="1" applyBorder="1" applyAlignment="1">
      <alignment horizontal="center" vertical="center" wrapText="1"/>
    </xf>
    <xf numFmtId="49" fontId="33" fillId="0" borderId="1" xfId="2" applyNumberFormat="1" applyFont="1" applyFill="1" applyBorder="1" applyAlignment="1">
      <alignment horizontal="center" vertical="center" wrapText="1"/>
    </xf>
    <xf numFmtId="0" fontId="33" fillId="0" borderId="1" xfId="34" applyFont="1" applyFill="1" applyBorder="1" applyAlignment="1">
      <alignment horizontal="center" vertical="center" wrapText="1"/>
    </xf>
    <xf numFmtId="49" fontId="33" fillId="0" borderId="1" xfId="51" applyNumberFormat="1" applyFont="1" applyFill="1" applyBorder="1" applyAlignment="1">
      <alignment horizontal="left" vertical="center" wrapText="1"/>
    </xf>
    <xf numFmtId="4" fontId="33" fillId="0" borderId="1" xfId="65" applyNumberFormat="1" applyFont="1" applyFill="1" applyBorder="1" applyAlignment="1">
      <alignment horizontal="center" vertical="center" wrapText="1"/>
    </xf>
    <xf numFmtId="4" fontId="33" fillId="0" borderId="1" xfId="66" applyNumberFormat="1" applyFont="1" applyFill="1" applyBorder="1" applyAlignment="1">
      <alignment horizontal="center" vertical="center" wrapText="1"/>
    </xf>
    <xf numFmtId="4" fontId="50" fillId="0" borderId="1" xfId="65" applyNumberFormat="1" applyFont="1" applyFill="1" applyBorder="1" applyAlignment="1">
      <alignment horizontal="center" vertical="center" wrapText="1"/>
    </xf>
    <xf numFmtId="4" fontId="45" fillId="0" borderId="1" xfId="28" applyNumberFormat="1" applyFont="1" applyFill="1" applyBorder="1" applyAlignment="1">
      <alignment horizontal="center" vertical="center" wrapText="1"/>
    </xf>
    <xf numFmtId="4" fontId="45" fillId="0" borderId="0" xfId="28" applyNumberFormat="1" applyFont="1" applyFill="1" applyBorder="1" applyAlignment="1">
      <alignment horizontal="center" vertical="center" wrapText="1"/>
    </xf>
    <xf numFmtId="43" fontId="45" fillId="0" borderId="0" xfId="52" applyFont="1" applyFill="1" applyAlignment="1">
      <alignment horizontal="left" vertical="center"/>
    </xf>
    <xf numFmtId="0" fontId="49" fillId="0" borderId="0" xfId="28" applyFont="1" applyFill="1" applyAlignment="1">
      <alignment vertical="center"/>
    </xf>
    <xf numFmtId="0" fontId="50" fillId="3" borderId="1" xfId="28" applyFont="1" applyFill="1" applyBorder="1" applyAlignment="1">
      <alignment horizontal="center" vertical="center"/>
    </xf>
    <xf numFmtId="49" fontId="66" fillId="3" borderId="1" xfId="28" applyNumberFormat="1" applyFont="1" applyFill="1" applyBorder="1" applyAlignment="1">
      <alignment horizontal="center" vertical="center" wrapText="1"/>
    </xf>
    <xf numFmtId="0" fontId="67" fillId="3" borderId="1" xfId="33" applyNumberFormat="1" applyFont="1" applyFill="1" applyBorder="1" applyAlignment="1">
      <alignment horizontal="left" vertical="center" wrapText="1"/>
    </xf>
    <xf numFmtId="4" fontId="50" fillId="3" borderId="1" xfId="65" applyNumberFormat="1" applyFont="1" applyFill="1" applyBorder="1" applyAlignment="1">
      <alignment horizontal="center" vertical="center" wrapText="1"/>
    </xf>
    <xf numFmtId="4" fontId="45" fillId="3" borderId="0" xfId="28" applyNumberFormat="1" applyFont="1" applyFill="1" applyAlignment="1">
      <alignment horizontal="left" vertical="center"/>
    </xf>
    <xf numFmtId="0" fontId="33" fillId="3" borderId="0" xfId="28" applyFont="1" applyFill="1" applyAlignment="1">
      <alignment vertical="center"/>
    </xf>
    <xf numFmtId="0" fontId="25" fillId="0" borderId="1" xfId="28" applyFont="1" applyBorder="1" applyAlignment="1">
      <alignment horizontal="center" vertical="center"/>
    </xf>
    <xf numFmtId="49" fontId="25" fillId="0" borderId="1" xfId="28" applyNumberFormat="1" applyFont="1" applyBorder="1" applyAlignment="1">
      <alignment horizontal="center" vertical="center" wrapText="1"/>
    </xf>
    <xf numFmtId="0" fontId="25" fillId="0" borderId="1" xfId="34" applyFont="1" applyBorder="1" applyAlignment="1">
      <alignment horizontal="center" vertical="center" wrapText="1"/>
    </xf>
    <xf numFmtId="49" fontId="25" fillId="0" borderId="1" xfId="28" applyNumberFormat="1" applyFont="1" applyBorder="1" applyAlignment="1">
      <alignment horizontal="left" vertical="center" wrapText="1"/>
    </xf>
    <xf numFmtId="3" fontId="25" fillId="0" borderId="1" xfId="28" applyNumberFormat="1" applyFont="1" applyBorder="1" applyAlignment="1">
      <alignment horizontal="center" vertical="center" wrapText="1"/>
    </xf>
    <xf numFmtId="3" fontId="25" fillId="0" borderId="0" xfId="28" applyNumberFormat="1" applyFont="1" applyBorder="1" applyAlignment="1">
      <alignment horizontal="center" vertical="center" wrapText="1"/>
    </xf>
    <xf numFmtId="0" fontId="45" fillId="0" borderId="0" xfId="28" applyFont="1" applyAlignment="1">
      <alignment horizontal="left" vertical="center"/>
    </xf>
    <xf numFmtId="4" fontId="49" fillId="0" borderId="0" xfId="28" applyNumberFormat="1" applyFont="1" applyAlignment="1">
      <alignment vertical="center"/>
    </xf>
    <xf numFmtId="3" fontId="25" fillId="0" borderId="1" xfId="28" applyNumberFormat="1" applyFont="1" applyBorder="1" applyAlignment="1">
      <alignment horizontal="center" vertical="center"/>
    </xf>
    <xf numFmtId="3" fontId="25" fillId="0" borderId="0" xfId="28" applyNumberFormat="1" applyFont="1" applyBorder="1" applyAlignment="1">
      <alignment horizontal="center" vertical="center"/>
    </xf>
    <xf numFmtId="0" fontId="25" fillId="3" borderId="1" xfId="28" applyFont="1" applyFill="1" applyBorder="1" applyAlignment="1">
      <alignment horizontal="center" vertical="center"/>
    </xf>
    <xf numFmtId="49" fontId="36" fillId="3" borderId="1" xfId="28" applyNumberFormat="1" applyFont="1" applyFill="1" applyBorder="1" applyAlignment="1">
      <alignment horizontal="center" vertical="center" wrapText="1"/>
    </xf>
    <xf numFmtId="49" fontId="50" fillId="3" borderId="1" xfId="28" applyNumberFormat="1" applyFont="1" applyFill="1" applyBorder="1" applyAlignment="1">
      <alignment horizontal="left" vertical="center" wrapText="1"/>
    </xf>
    <xf numFmtId="3" fontId="36" fillId="3" borderId="1" xfId="28" applyNumberFormat="1" applyFont="1" applyFill="1" applyBorder="1" applyAlignment="1">
      <alignment horizontal="center" vertical="center"/>
    </xf>
    <xf numFmtId="3" fontId="36" fillId="3" borderId="0" xfId="28" applyNumberFormat="1" applyFont="1" applyFill="1" applyBorder="1" applyAlignment="1">
      <alignment horizontal="center" vertical="center"/>
    </xf>
    <xf numFmtId="0" fontId="44" fillId="3" borderId="0" xfId="28" applyFont="1" applyFill="1" applyAlignment="1">
      <alignment horizontal="left" vertical="center"/>
    </xf>
    <xf numFmtId="0" fontId="47" fillId="3" borderId="0" xfId="28" applyFont="1" applyFill="1" applyAlignment="1">
      <alignment vertical="center"/>
    </xf>
    <xf numFmtId="4" fontId="47" fillId="3" borderId="0" xfId="28" applyNumberFormat="1" applyFont="1" applyFill="1" applyAlignment="1">
      <alignment vertical="center"/>
    </xf>
    <xf numFmtId="0" fontId="29" fillId="2" borderId="0" xfId="28" applyFont="1" applyFill="1" applyAlignment="1">
      <alignment horizontal="center" vertical="center"/>
    </xf>
    <xf numFmtId="49" fontId="68" fillId="0" borderId="0" xfId="28" applyNumberFormat="1" applyFont="1" applyAlignment="1">
      <alignment horizontal="center" vertical="center" wrapText="1"/>
    </xf>
    <xf numFmtId="0" fontId="68" fillId="0" borderId="0" xfId="28" applyFont="1" applyAlignment="1">
      <alignment horizontal="center" vertical="center" wrapText="1"/>
    </xf>
    <xf numFmtId="0" fontId="44" fillId="0" borderId="0" xfId="11" applyFont="1"/>
    <xf numFmtId="0" fontId="44" fillId="2" borderId="0" xfId="11" applyFont="1" applyFill="1"/>
    <xf numFmtId="164" fontId="44" fillId="2" borderId="0" xfId="50" applyFont="1" applyFill="1" applyBorder="1" applyAlignment="1"/>
    <xf numFmtId="0" fontId="49" fillId="0" borderId="0" xfId="28" applyFont="1" applyAlignment="1">
      <alignment horizontal="center" vertical="center"/>
    </xf>
    <xf numFmtId="4" fontId="49" fillId="2" borderId="0" xfId="28" applyNumberFormat="1" applyFont="1" applyFill="1" applyAlignment="1">
      <alignment vertical="center"/>
    </xf>
    <xf numFmtId="164" fontId="44" fillId="2" borderId="0" xfId="11" applyNumberFormat="1" applyFont="1" applyFill="1"/>
    <xf numFmtId="0" fontId="33" fillId="2" borderId="0" xfId="28" applyFont="1" applyFill="1" applyAlignment="1">
      <alignment vertical="center"/>
    </xf>
    <xf numFmtId="0" fontId="39" fillId="0" borderId="15" xfId="28" applyFont="1" applyBorder="1"/>
    <xf numFmtId="0" fontId="39" fillId="0" borderId="15" xfId="0" applyFont="1" applyBorder="1"/>
    <xf numFmtId="0" fontId="49" fillId="2" borderId="0" xfId="64" applyFont="1" applyFill="1" applyAlignment="1">
      <alignment vertical="center"/>
    </xf>
    <xf numFmtId="174" fontId="49" fillId="2" borderId="0" xfId="64" applyNumberFormat="1" applyFont="1" applyFill="1" applyAlignment="1">
      <alignment vertical="center"/>
    </xf>
    <xf numFmtId="0" fontId="33" fillId="0" borderId="0" xfId="4" applyFont="1" applyAlignment="1">
      <alignment vertical="center"/>
    </xf>
    <xf numFmtId="0" fontId="49" fillId="0" borderId="0" xfId="4" applyFont="1" applyAlignment="1">
      <alignment vertical="center"/>
    </xf>
    <xf numFmtId="0" fontId="68" fillId="0" borderId="0" xfId="64" applyFont="1" applyAlignment="1">
      <alignment horizontal="left" vertical="center"/>
    </xf>
    <xf numFmtId="0" fontId="68" fillId="2" borderId="0" xfId="64" applyFont="1" applyFill="1" applyAlignment="1">
      <alignment horizontal="left" vertical="center"/>
    </xf>
    <xf numFmtId="0" fontId="49" fillId="0" borderId="0" xfId="64" applyFont="1" applyAlignment="1">
      <alignment horizontal="center" vertical="center"/>
    </xf>
    <xf numFmtId="0" fontId="45" fillId="2" borderId="0" xfId="64" applyFont="1" applyFill="1" applyAlignment="1">
      <alignment horizontal="left" vertical="center"/>
    </xf>
    <xf numFmtId="0" fontId="44" fillId="0" borderId="0" xfId="18" applyFont="1"/>
    <xf numFmtId="0" fontId="44" fillId="2" borderId="0" xfId="19" applyFont="1" applyFill="1"/>
    <xf numFmtId="0" fontId="33" fillId="2" borderId="0" xfId="64" applyFont="1" applyFill="1" applyAlignment="1">
      <alignment vertical="center"/>
    </xf>
    <xf numFmtId="0" fontId="68" fillId="0" borderId="0" xfId="64" applyFont="1" applyAlignment="1">
      <alignment vertical="center" wrapText="1"/>
    </xf>
    <xf numFmtId="0" fontId="68" fillId="0" borderId="0" xfId="64" applyFont="1" applyAlignment="1">
      <alignment vertical="center"/>
    </xf>
    <xf numFmtId="0" fontId="49" fillId="2" borderId="0" xfId="64" applyFont="1" applyFill="1" applyAlignment="1">
      <alignment horizontal="left" vertical="center"/>
    </xf>
    <xf numFmtId="3" fontId="33" fillId="0" borderId="1" xfId="65" applyNumberFormat="1" applyFont="1" applyFill="1" applyBorder="1" applyAlignment="1">
      <alignment horizontal="center" vertical="center" wrapText="1"/>
    </xf>
    <xf numFmtId="3" fontId="50" fillId="0" borderId="1" xfId="65" applyNumberFormat="1" applyFont="1" applyFill="1" applyBorder="1" applyAlignment="1">
      <alignment horizontal="center" vertical="center" wrapText="1"/>
    </xf>
    <xf numFmtId="3" fontId="50" fillId="3" borderId="1" xfId="65" applyNumberFormat="1" applyFont="1" applyFill="1" applyBorder="1" applyAlignment="1">
      <alignment horizontal="center" vertical="center" wrapText="1"/>
    </xf>
    <xf numFmtId="170" fontId="25" fillId="0" borderId="24" xfId="75" applyNumberFormat="1" applyFont="1" applyFill="1" applyBorder="1" applyAlignment="1">
      <alignment vertical="center"/>
    </xf>
    <xf numFmtId="169" fontId="25" fillId="0" borderId="24" xfId="75" applyNumberFormat="1" applyFont="1" applyFill="1" applyBorder="1" applyAlignment="1">
      <alignment horizontal="center" vertical="center"/>
    </xf>
    <xf numFmtId="169" fontId="36" fillId="0" borderId="17" xfId="75" applyNumberFormat="1" applyFont="1" applyFill="1" applyBorder="1" applyAlignment="1">
      <alignment vertical="center"/>
    </xf>
    <xf numFmtId="169" fontId="36" fillId="0" borderId="34" xfId="75" applyNumberFormat="1" applyFont="1" applyFill="1" applyBorder="1" applyAlignment="1">
      <alignment vertical="center"/>
    </xf>
    <xf numFmtId="169" fontId="36" fillId="0" borderId="28" xfId="75" applyNumberFormat="1" applyFont="1" applyFill="1" applyBorder="1" applyAlignment="1">
      <alignment vertical="center"/>
    </xf>
    <xf numFmtId="169" fontId="25" fillId="0" borderId="56" xfId="75" applyNumberFormat="1" applyFont="1" applyFill="1" applyBorder="1" applyAlignment="1">
      <alignment vertical="center"/>
    </xf>
    <xf numFmtId="3" fontId="24" fillId="0" borderId="51" xfId="75" applyNumberFormat="1" applyFont="1" applyFill="1" applyBorder="1" applyAlignment="1">
      <alignment horizontal="center" vertical="center"/>
    </xf>
    <xf numFmtId="169" fontId="25" fillId="0" borderId="16" xfId="75" applyNumberFormat="1" applyFont="1" applyFill="1" applyBorder="1" applyAlignment="1">
      <alignment vertical="center"/>
    </xf>
    <xf numFmtId="169" fontId="25" fillId="0" borderId="5" xfId="75" applyNumberFormat="1" applyFont="1" applyFill="1" applyBorder="1" applyAlignment="1">
      <alignment vertical="center"/>
    </xf>
    <xf numFmtId="169" fontId="25" fillId="0" borderId="53" xfId="75" applyNumberFormat="1" applyFont="1" applyFill="1" applyBorder="1" applyAlignment="1">
      <alignment vertical="center"/>
    </xf>
    <xf numFmtId="169" fontId="25" fillId="0" borderId="45" xfId="75" applyNumberFormat="1" applyFont="1" applyFill="1" applyBorder="1" applyAlignment="1">
      <alignment vertical="center"/>
    </xf>
    <xf numFmtId="49" fontId="24" fillId="5" borderId="34" xfId="75" applyNumberFormat="1" applyFont="1" applyFill="1" applyBorder="1" applyAlignment="1">
      <alignment horizontal="center" vertical="center"/>
    </xf>
    <xf numFmtId="0" fontId="52" fillId="5" borderId="18" xfId="75" applyFont="1" applyFill="1" applyBorder="1" applyAlignment="1">
      <alignment vertical="center" wrapText="1"/>
    </xf>
    <xf numFmtId="169" fontId="41" fillId="5" borderId="38" xfId="75" applyNumberFormat="1" applyFont="1" applyFill="1" applyBorder="1" applyAlignment="1">
      <alignment vertical="center"/>
    </xf>
    <xf numFmtId="169" fontId="41" fillId="5" borderId="56" xfId="75" applyNumberFormat="1" applyFont="1" applyFill="1" applyBorder="1" applyAlignment="1">
      <alignment vertical="center"/>
    </xf>
    <xf numFmtId="165" fontId="41" fillId="5" borderId="25" xfId="75" applyNumberFormat="1" applyFont="1" applyFill="1" applyBorder="1" applyAlignment="1">
      <alignment vertical="center"/>
    </xf>
    <xf numFmtId="165" fontId="36" fillId="0" borderId="25" xfId="75" applyNumberFormat="1" applyFont="1" applyFill="1" applyBorder="1" applyAlignment="1">
      <alignment vertical="center"/>
    </xf>
    <xf numFmtId="165" fontId="36" fillId="0" borderId="27" xfId="75" applyNumberFormat="1" applyFont="1" applyFill="1" applyBorder="1" applyAlignment="1">
      <alignment vertical="center"/>
    </xf>
    <xf numFmtId="165" fontId="36" fillId="0" borderId="47" xfId="75" applyNumberFormat="1" applyFont="1" applyFill="1" applyBorder="1" applyAlignment="1">
      <alignment vertical="center"/>
    </xf>
    <xf numFmtId="165" fontId="36" fillId="0" borderId="40" xfId="75" applyNumberFormat="1" applyFont="1" applyFill="1" applyBorder="1" applyAlignment="1">
      <alignment vertical="center"/>
    </xf>
    <xf numFmtId="165" fontId="29" fillId="0" borderId="25" xfId="75" applyNumberFormat="1" applyFont="1" applyFill="1" applyBorder="1" applyAlignment="1">
      <alignment vertical="center"/>
    </xf>
    <xf numFmtId="169" fontId="29" fillId="0" borderId="56" xfId="75" applyNumberFormat="1" applyFont="1" applyFill="1" applyBorder="1" applyAlignment="1">
      <alignment vertical="center"/>
    </xf>
    <xf numFmtId="165" fontId="29" fillId="0" borderId="31" xfId="75" applyNumberFormat="1" applyFont="1" applyFill="1" applyBorder="1" applyAlignment="1">
      <alignment vertical="center"/>
    </xf>
    <xf numFmtId="169" fontId="29" fillId="0" borderId="53" xfId="75" applyNumberFormat="1" applyFont="1" applyFill="1" applyBorder="1" applyAlignment="1">
      <alignment vertical="center"/>
    </xf>
    <xf numFmtId="165" fontId="36" fillId="0" borderId="31" xfId="75" applyNumberFormat="1" applyFont="1" applyFill="1" applyBorder="1" applyAlignment="1">
      <alignment vertical="center"/>
    </xf>
    <xf numFmtId="0" fontId="46" fillId="0" borderId="0" xfId="28" applyFont="1" applyFill="1" applyAlignment="1">
      <alignment horizontal="center"/>
    </xf>
    <xf numFmtId="0" fontId="47" fillId="0" borderId="0" xfId="21" applyFont="1" applyFill="1" applyBorder="1" applyAlignment="1">
      <alignment horizontal="right" wrapText="1"/>
    </xf>
    <xf numFmtId="0" fontId="36" fillId="0" borderId="4" xfId="28" applyFont="1" applyBorder="1" applyAlignment="1">
      <alignment horizontal="center" vertical="center" wrapText="1"/>
    </xf>
    <xf numFmtId="0" fontId="36" fillId="0" borderId="5" xfId="28" applyFont="1" applyBorder="1" applyAlignment="1">
      <alignment horizontal="center" vertical="center" wrapText="1"/>
    </xf>
    <xf numFmtId="0" fontId="36" fillId="0" borderId="6" xfId="28" applyFont="1" applyBorder="1" applyAlignment="1">
      <alignment horizontal="center" vertical="center" wrapText="1"/>
    </xf>
    <xf numFmtId="3" fontId="36" fillId="0" borderId="1" xfId="28" applyNumberFormat="1" applyFont="1" applyBorder="1" applyAlignment="1">
      <alignment horizontal="center" vertical="center" wrapText="1"/>
    </xf>
    <xf numFmtId="0" fontId="36" fillId="2" borderId="3" xfId="28" applyFont="1" applyFill="1" applyBorder="1" applyAlignment="1">
      <alignment horizontal="center" vertical="center" wrapText="1"/>
    </xf>
    <xf numFmtId="0" fontId="36" fillId="2" borderId="7" xfId="28" applyFont="1" applyFill="1" applyBorder="1" applyAlignment="1">
      <alignment horizontal="center" vertical="center" wrapText="1"/>
    </xf>
    <xf numFmtId="0" fontId="64" fillId="0" borderId="0" xfId="28" applyFont="1" applyAlignment="1">
      <alignment horizontal="center"/>
    </xf>
    <xf numFmtId="0" fontId="50" fillId="0" borderId="2" xfId="64" applyFont="1" applyBorder="1" applyAlignment="1">
      <alignment horizontal="center" vertical="top"/>
    </xf>
    <xf numFmtId="0" fontId="36" fillId="2" borderId="3" xfId="23" applyFont="1" applyFill="1" applyBorder="1" applyAlignment="1">
      <alignment horizontal="center" vertical="center" wrapText="1"/>
    </xf>
    <xf numFmtId="0" fontId="36" fillId="2" borderId="7" xfId="23" applyFont="1" applyFill="1" applyBorder="1" applyAlignment="1">
      <alignment horizontal="center" vertical="center" wrapText="1"/>
    </xf>
    <xf numFmtId="0" fontId="36" fillId="0" borderId="3" xfId="28" applyFont="1" applyBorder="1" applyAlignment="1">
      <alignment horizontal="center" vertical="center" wrapText="1"/>
    </xf>
    <xf numFmtId="0" fontId="36" fillId="0" borderId="7" xfId="28" applyFont="1" applyBorder="1" applyAlignment="1">
      <alignment horizontal="center" vertical="center" wrapText="1"/>
    </xf>
    <xf numFmtId="3" fontId="36" fillId="0" borderId="3" xfId="28" applyNumberFormat="1" applyFont="1" applyBorder="1" applyAlignment="1">
      <alignment horizontal="center" vertical="center" wrapText="1"/>
    </xf>
    <xf numFmtId="3" fontId="36" fillId="0" borderId="7" xfId="28" applyNumberFormat="1" applyFont="1" applyBorder="1" applyAlignment="1">
      <alignment horizontal="center" vertical="center" wrapText="1"/>
    </xf>
    <xf numFmtId="0" fontId="36" fillId="2" borderId="4" xfId="28" applyFont="1" applyFill="1" applyBorder="1" applyAlignment="1">
      <alignment horizontal="center" vertical="center" wrapText="1"/>
    </xf>
    <xf numFmtId="0" fontId="36" fillId="2" borderId="5" xfId="28" applyFont="1" applyFill="1" applyBorder="1" applyAlignment="1">
      <alignment horizontal="center" vertical="center" wrapText="1"/>
    </xf>
    <xf numFmtId="0" fontId="36" fillId="2" borderId="6" xfId="28" applyFont="1" applyFill="1" applyBorder="1" applyAlignment="1">
      <alignment horizontal="center" vertical="center" wrapText="1"/>
    </xf>
    <xf numFmtId="0" fontId="36" fillId="0" borderId="4" xfId="23" applyFont="1" applyBorder="1" applyAlignment="1">
      <alignment horizontal="center" vertical="center" wrapText="1"/>
    </xf>
    <xf numFmtId="0" fontId="36" fillId="0" borderId="5" xfId="23" applyFont="1" applyBorder="1" applyAlignment="1">
      <alignment horizontal="center" vertical="center" wrapText="1"/>
    </xf>
    <xf numFmtId="0" fontId="36" fillId="0" borderId="6" xfId="23" applyFont="1" applyBorder="1" applyAlignment="1">
      <alignment horizontal="center" vertical="center" wrapText="1"/>
    </xf>
    <xf numFmtId="0" fontId="25" fillId="0" borderId="26" xfId="75" applyFont="1" applyFill="1" applyBorder="1" applyAlignment="1">
      <alignment horizontal="center" vertical="center" wrapText="1"/>
    </xf>
    <xf numFmtId="0" fontId="25" fillId="0" borderId="30" xfId="75" applyFont="1" applyFill="1" applyBorder="1" applyAlignment="1">
      <alignment horizontal="center" vertical="center" wrapText="1"/>
    </xf>
    <xf numFmtId="4" fontId="25" fillId="0" borderId="27" xfId="75" applyNumberFormat="1" applyFont="1" applyFill="1" applyBorder="1" applyAlignment="1">
      <alignment horizontal="center" vertical="center" wrapText="1"/>
    </xf>
    <xf numFmtId="4" fontId="25" fillId="0" borderId="32" xfId="75" applyNumberFormat="1" applyFont="1" applyFill="1" applyBorder="1" applyAlignment="1">
      <alignment horizontal="center" vertical="center" wrapText="1"/>
    </xf>
    <xf numFmtId="4" fontId="30" fillId="0" borderId="50" xfId="75" applyNumberFormat="1" applyFont="1" applyFill="1" applyBorder="1" applyAlignment="1">
      <alignment vertical="center" wrapText="1"/>
    </xf>
    <xf numFmtId="0" fontId="24" fillId="0" borderId="0" xfId="36" applyFont="1" applyFill="1" applyBorder="1" applyAlignment="1">
      <alignment vertical="center"/>
    </xf>
    <xf numFmtId="0" fontId="24" fillId="0" borderId="48" xfId="36" applyFont="1" applyFill="1" applyBorder="1" applyAlignment="1">
      <alignment vertical="center"/>
    </xf>
    <xf numFmtId="0" fontId="24" fillId="0" borderId="51" xfId="36" applyFont="1" applyFill="1" applyBorder="1" applyAlignment="1">
      <alignment vertical="center"/>
    </xf>
    <xf numFmtId="0" fontId="24" fillId="0" borderId="52" xfId="36" applyFont="1" applyFill="1" applyBorder="1" applyAlignment="1">
      <alignment vertical="center"/>
    </xf>
    <xf numFmtId="0" fontId="24" fillId="0" borderId="17" xfId="75" applyFont="1" applyFill="1" applyBorder="1" applyAlignment="1">
      <alignment horizontal="center" vertical="center" wrapText="1"/>
    </xf>
    <xf numFmtId="0" fontId="24" fillId="0" borderId="22" xfId="75" applyFont="1" applyFill="1" applyBorder="1" applyAlignment="1">
      <alignment horizontal="center" vertical="center" wrapText="1"/>
    </xf>
    <xf numFmtId="0" fontId="24" fillId="0" borderId="28" xfId="75" applyFont="1" applyFill="1" applyBorder="1" applyAlignment="1">
      <alignment horizontal="center" vertical="center" wrapText="1"/>
    </xf>
    <xf numFmtId="0" fontId="25" fillId="0" borderId="18" xfId="75" applyFont="1" applyFill="1" applyBorder="1" applyAlignment="1">
      <alignment horizontal="center" vertical="center" wrapText="1"/>
    </xf>
    <xf numFmtId="0" fontId="25" fillId="0" borderId="23" xfId="75" applyFont="1" applyFill="1" applyBorder="1" applyAlignment="1">
      <alignment horizontal="center" vertical="center" wrapText="1"/>
    </xf>
    <xf numFmtId="0" fontId="25" fillId="0" borderId="29" xfId="75" applyFont="1" applyFill="1" applyBorder="1" applyAlignment="1">
      <alignment horizontal="center" vertical="center" wrapText="1"/>
    </xf>
    <xf numFmtId="0" fontId="25" fillId="0" borderId="19" xfId="75" applyFont="1" applyFill="1" applyBorder="1" applyAlignment="1">
      <alignment horizontal="center" vertical="center"/>
    </xf>
    <xf numFmtId="0" fontId="25" fillId="0" borderId="20" xfId="75" applyFont="1" applyFill="1" applyBorder="1" applyAlignment="1">
      <alignment horizontal="center" vertical="center"/>
    </xf>
    <xf numFmtId="0" fontId="25" fillId="0" borderId="21" xfId="75" applyFont="1" applyFill="1" applyBorder="1" applyAlignment="1">
      <alignment horizontal="center" vertical="center"/>
    </xf>
    <xf numFmtId="0" fontId="25" fillId="0" borderId="24" xfId="75" applyFont="1" applyFill="1" applyBorder="1" applyAlignment="1">
      <alignment horizontal="center" vertical="center" wrapText="1"/>
    </xf>
    <xf numFmtId="0" fontId="25" fillId="0" borderId="25" xfId="75" applyFont="1" applyFill="1" applyBorder="1" applyAlignment="1">
      <alignment horizontal="center" vertical="center" wrapText="1"/>
    </xf>
    <xf numFmtId="0" fontId="25" fillId="0" borderId="27" xfId="75" applyFont="1" applyFill="1" applyBorder="1" applyAlignment="1">
      <alignment horizontal="center" vertical="center" wrapText="1"/>
    </xf>
    <xf numFmtId="0" fontId="25" fillId="0" borderId="39" xfId="75" applyFont="1" applyFill="1" applyBorder="1" applyAlignment="1">
      <alignment horizontal="center" vertical="center" wrapText="1"/>
    </xf>
    <xf numFmtId="0" fontId="25" fillId="0" borderId="35" xfId="75" applyFont="1" applyFill="1" applyBorder="1" applyAlignment="1">
      <alignment horizontal="center" vertical="center" wrapText="1"/>
    </xf>
    <xf numFmtId="0" fontId="25" fillId="0" borderId="6" xfId="75" applyFont="1" applyFill="1" applyBorder="1" applyAlignment="1">
      <alignment horizontal="center" vertical="center" wrapText="1"/>
    </xf>
    <xf numFmtId="0" fontId="25" fillId="0" borderId="4" xfId="75" applyFont="1" applyFill="1" applyBorder="1" applyAlignment="1">
      <alignment horizontal="center" vertical="center" wrapText="1"/>
    </xf>
    <xf numFmtId="4" fontId="25" fillId="0" borderId="31" xfId="75" applyNumberFormat="1" applyFont="1" applyFill="1" applyBorder="1" applyAlignment="1">
      <alignment horizontal="center" vertical="center" wrapText="1"/>
    </xf>
    <xf numFmtId="0" fontId="25" fillId="0" borderId="5" xfId="75" applyFont="1" applyFill="1" applyBorder="1" applyAlignment="1">
      <alignment horizontal="center" vertical="center" wrapText="1"/>
    </xf>
    <xf numFmtId="0" fontId="25" fillId="0" borderId="16" xfId="75" applyFont="1" applyFill="1" applyBorder="1" applyAlignment="1">
      <alignment horizontal="center" vertical="center" wrapText="1"/>
    </xf>
    <xf numFmtId="0" fontId="31" fillId="0" borderId="0" xfId="75" applyFont="1" applyFill="1" applyAlignment="1">
      <alignment horizontal="center" vertical="center" wrapText="1"/>
    </xf>
    <xf numFmtId="0" fontId="31" fillId="0" borderId="0" xfId="75" applyFont="1" applyFill="1" applyAlignment="1">
      <alignment horizontal="center" vertical="center"/>
    </xf>
    <xf numFmtId="0" fontId="24" fillId="0" borderId="16" xfId="28" applyFont="1" applyFill="1" applyBorder="1" applyAlignment="1">
      <alignment horizontal="center" vertical="top" wrapText="1"/>
    </xf>
    <xf numFmtId="0" fontId="24" fillId="0" borderId="9" xfId="28" applyFont="1" applyFill="1" applyBorder="1" applyAlignment="1">
      <alignment horizontal="center"/>
    </xf>
    <xf numFmtId="0" fontId="24" fillId="0" borderId="10" xfId="28" applyFont="1" applyFill="1" applyBorder="1" applyAlignment="1">
      <alignment horizontal="center"/>
    </xf>
    <xf numFmtId="0" fontId="24" fillId="0" borderId="11" xfId="28" applyFont="1" applyFill="1" applyBorder="1" applyAlignment="1">
      <alignment horizontal="center"/>
    </xf>
    <xf numFmtId="0" fontId="24" fillId="0" borderId="12" xfId="28" applyFont="1" applyFill="1" applyBorder="1" applyAlignment="1">
      <alignment horizontal="center"/>
    </xf>
    <xf numFmtId="0" fontId="24" fillId="0" borderId="15" xfId="28" applyFont="1" applyFill="1" applyBorder="1" applyAlignment="1">
      <alignment horizontal="left" vertical="top" wrapText="1"/>
    </xf>
    <xf numFmtId="0" fontId="24" fillId="0" borderId="16" xfId="28" applyFont="1" applyFill="1" applyBorder="1" applyAlignment="1">
      <alignment horizontal="center" vertical="top"/>
    </xf>
    <xf numFmtId="0" fontId="24" fillId="0" borderId="1" xfId="28" applyFont="1" applyFill="1" applyBorder="1" applyAlignment="1">
      <alignment horizontal="center"/>
    </xf>
    <xf numFmtId="14" fontId="24" fillId="0" borderId="1" xfId="28" applyNumberFormat="1" applyFont="1" applyFill="1" applyBorder="1" applyAlignment="1">
      <alignment horizontal="center"/>
    </xf>
    <xf numFmtId="0" fontId="24" fillId="0" borderId="3" xfId="22" applyFont="1" applyFill="1" applyBorder="1" applyAlignment="1">
      <alignment horizontal="center" vertical="center" wrapText="1"/>
    </xf>
    <xf numFmtId="0" fontId="24" fillId="0" borderId="7" xfId="22" applyFont="1" applyFill="1" applyBorder="1" applyAlignment="1">
      <alignment horizontal="center" vertical="center" wrapText="1"/>
    </xf>
    <xf numFmtId="0" fontId="24" fillId="0" borderId="4" xfId="22" applyFont="1" applyFill="1" applyBorder="1" applyAlignment="1">
      <alignment horizontal="center" vertical="center" wrapText="1"/>
    </xf>
    <xf numFmtId="0" fontId="24" fillId="0" borderId="6" xfId="22" applyFont="1" applyFill="1" applyBorder="1" applyAlignment="1">
      <alignment horizontal="center" vertical="center" wrapText="1"/>
    </xf>
    <xf numFmtId="49" fontId="24" fillId="0" borderId="9" xfId="28" applyNumberFormat="1" applyFont="1" applyFill="1" applyBorder="1" applyAlignment="1">
      <alignment horizontal="center"/>
    </xf>
    <xf numFmtId="49" fontId="24" fillId="0" borderId="10" xfId="28" applyNumberFormat="1" applyFont="1" applyFill="1" applyBorder="1" applyAlignment="1">
      <alignment horizontal="center"/>
    </xf>
    <xf numFmtId="49" fontId="24" fillId="0" borderId="11" xfId="28" applyNumberFormat="1" applyFont="1" applyFill="1" applyBorder="1" applyAlignment="1">
      <alignment horizontal="center"/>
    </xf>
    <xf numFmtId="49" fontId="24" fillId="0" borderId="12" xfId="28" applyNumberFormat="1" applyFont="1" applyFill="1" applyBorder="1" applyAlignment="1">
      <alignment horizontal="center"/>
    </xf>
    <xf numFmtId="0" fontId="24" fillId="0" borderId="0" xfId="70" applyFont="1" applyFill="1" applyAlignment="1">
      <alignment horizontal="right"/>
    </xf>
    <xf numFmtId="0" fontId="26" fillId="0" borderId="0" xfId="71" applyFont="1" applyFill="1" applyAlignment="1">
      <alignment horizontal="right"/>
    </xf>
    <xf numFmtId="0" fontId="24" fillId="0" borderId="4" xfId="28" applyFont="1" applyFill="1" applyBorder="1" applyAlignment="1">
      <alignment horizontal="center"/>
    </xf>
    <xf numFmtId="0" fontId="24" fillId="0" borderId="6" xfId="28" applyFont="1" applyFill="1" applyBorder="1" applyAlignment="1">
      <alignment horizontal="center"/>
    </xf>
    <xf numFmtId="0" fontId="24" fillId="0" borderId="4" xfId="28" quotePrefix="1" applyFont="1" applyFill="1" applyBorder="1" applyAlignment="1">
      <alignment horizontal="center"/>
    </xf>
    <xf numFmtId="0" fontId="24" fillId="0" borderId="6" xfId="28" quotePrefix="1" applyFont="1" applyFill="1" applyBorder="1" applyAlignment="1">
      <alignment horizontal="center"/>
    </xf>
    <xf numFmtId="0" fontId="29" fillId="0" borderId="3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wrapText="1"/>
    </xf>
    <xf numFmtId="0" fontId="51" fillId="0" borderId="0" xfId="0" applyFont="1" applyFill="1" applyAlignment="1">
      <alignment horizontal="left" wrapText="1"/>
    </xf>
    <xf numFmtId="3" fontId="29" fillId="0" borderId="4" xfId="44" applyNumberFormat="1" applyFont="1" applyFill="1" applyBorder="1" applyAlignment="1">
      <alignment horizontal="right" wrapText="1"/>
    </xf>
    <xf numFmtId="3" fontId="29" fillId="0" borderId="6" xfId="44" applyNumberFormat="1" applyFont="1" applyFill="1" applyBorder="1" applyAlignment="1">
      <alignment horizontal="right" wrapText="1"/>
    </xf>
    <xf numFmtId="172" fontId="29" fillId="0" borderId="4" xfId="44" applyNumberFormat="1" applyFont="1" applyFill="1" applyBorder="1" applyAlignment="1">
      <alignment horizontal="right" wrapText="1"/>
    </xf>
    <xf numFmtId="172" fontId="29" fillId="0" borderId="6" xfId="44" applyNumberFormat="1" applyFont="1" applyFill="1" applyBorder="1" applyAlignment="1">
      <alignment horizontal="right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 wrapText="1"/>
    </xf>
    <xf numFmtId="167" fontId="40" fillId="0" borderId="0" xfId="0" applyNumberFormat="1" applyFont="1" applyFill="1" applyBorder="1" applyAlignment="1">
      <alignment horizontal="right"/>
    </xf>
    <xf numFmtId="167" fontId="40" fillId="0" borderId="16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left" wrapText="1"/>
    </xf>
    <xf numFmtId="167" fontId="40" fillId="0" borderId="0" xfId="0" applyNumberFormat="1" applyFont="1" applyFill="1" applyAlignment="1">
      <alignment horizontal="right"/>
    </xf>
    <xf numFmtId="0" fontId="40" fillId="0" borderId="0" xfId="0" applyFont="1" applyFill="1" applyAlignment="1">
      <alignment horizontal="right"/>
    </xf>
    <xf numFmtId="0" fontId="42" fillId="0" borderId="15" xfId="4" applyFont="1" applyFill="1" applyBorder="1" applyAlignment="1">
      <alignment horizontal="left" wrapText="1"/>
    </xf>
    <xf numFmtId="0" fontId="42" fillId="0" borderId="15" xfId="21" applyFont="1" applyFill="1" applyBorder="1" applyAlignment="1">
      <alignment horizontal="right"/>
    </xf>
    <xf numFmtId="49" fontId="26" fillId="0" borderId="16" xfId="81" applyNumberFormat="1" applyFont="1" applyFill="1" applyBorder="1" applyAlignment="1">
      <alignment horizontal="left" vertical="top"/>
    </xf>
    <xf numFmtId="0" fontId="26" fillId="0" borderId="16" xfId="4" applyFont="1" applyFill="1" applyBorder="1" applyAlignment="1">
      <alignment horizontal="right"/>
    </xf>
    <xf numFmtId="4" fontId="29" fillId="0" borderId="4" xfId="44" applyNumberFormat="1" applyFont="1" applyFill="1" applyBorder="1" applyAlignment="1">
      <alignment horizontal="right" wrapText="1"/>
    </xf>
    <xf numFmtId="4" fontId="29" fillId="0" borderId="6" xfId="44" applyNumberFormat="1" applyFont="1" applyFill="1" applyBorder="1" applyAlignment="1">
      <alignment horizontal="right" wrapText="1"/>
    </xf>
    <xf numFmtId="173" fontId="29" fillId="0" borderId="4" xfId="44" applyNumberFormat="1" applyFont="1" applyFill="1" applyBorder="1" applyAlignment="1">
      <alignment horizontal="right" wrapText="1"/>
    </xf>
    <xf numFmtId="173" fontId="29" fillId="0" borderId="6" xfId="44" applyNumberFormat="1" applyFont="1" applyFill="1" applyBorder="1" applyAlignment="1">
      <alignment horizontal="right" wrapText="1"/>
    </xf>
    <xf numFmtId="0" fontId="24" fillId="0" borderId="0" xfId="28" applyFont="1" applyFill="1" applyAlignment="1">
      <alignment horizontal="right"/>
    </xf>
    <xf numFmtId="0" fontId="29" fillId="0" borderId="4" xfId="28" applyFont="1" applyFill="1" applyBorder="1" applyAlignment="1">
      <alignment horizontal="center"/>
    </xf>
    <xf numFmtId="0" fontId="29" fillId="0" borderId="5" xfId="28" applyFont="1" applyFill="1" applyBorder="1" applyAlignment="1">
      <alignment horizontal="center"/>
    </xf>
    <xf numFmtId="0" fontId="29" fillId="0" borderId="6" xfId="28" applyFont="1" applyFill="1" applyBorder="1" applyAlignment="1">
      <alignment horizontal="center"/>
    </xf>
    <xf numFmtId="0" fontId="29" fillId="0" borderId="4" xfId="28" quotePrefix="1" applyFont="1" applyFill="1" applyBorder="1" applyAlignment="1">
      <alignment horizontal="center"/>
    </xf>
    <xf numFmtId="0" fontId="29" fillId="0" borderId="5" xfId="28" quotePrefix="1" applyFont="1" applyFill="1" applyBorder="1" applyAlignment="1">
      <alignment horizontal="center"/>
    </xf>
    <xf numFmtId="0" fontId="29" fillId="0" borderId="6" xfId="28" quotePrefix="1" applyFont="1" applyFill="1" applyBorder="1" applyAlignment="1">
      <alignment horizontal="center"/>
    </xf>
    <xf numFmtId="49" fontId="29" fillId="0" borderId="9" xfId="28" applyNumberFormat="1" applyFont="1" applyFill="1" applyBorder="1" applyAlignment="1">
      <alignment horizontal="center"/>
    </xf>
    <xf numFmtId="49" fontId="29" fillId="0" borderId="16" xfId="28" applyNumberFormat="1" applyFont="1" applyFill="1" applyBorder="1" applyAlignment="1">
      <alignment horizontal="center"/>
    </xf>
    <xf numFmtId="49" fontId="29" fillId="0" borderId="10" xfId="28" applyNumberFormat="1" applyFont="1" applyFill="1" applyBorder="1" applyAlignment="1">
      <alignment horizontal="center"/>
    </xf>
    <xf numFmtId="49" fontId="29" fillId="0" borderId="11" xfId="28" applyNumberFormat="1" applyFont="1" applyFill="1" applyBorder="1" applyAlignment="1">
      <alignment horizontal="center"/>
    </xf>
    <xf numFmtId="49" fontId="29" fillId="0" borderId="15" xfId="28" applyNumberFormat="1" applyFont="1" applyFill="1" applyBorder="1" applyAlignment="1">
      <alignment horizontal="center"/>
    </xf>
    <xf numFmtId="49" fontId="29" fillId="0" borderId="12" xfId="28" applyNumberFormat="1" applyFont="1" applyFill="1" applyBorder="1" applyAlignment="1">
      <alignment horizontal="center"/>
    </xf>
    <xf numFmtId="0" fontId="29" fillId="0" borderId="0" xfId="28" applyFont="1" applyFill="1" applyAlignment="1">
      <alignment horizontal="left" wrapText="1"/>
    </xf>
    <xf numFmtId="0" fontId="29" fillId="0" borderId="15" xfId="28" applyFont="1" applyFill="1" applyBorder="1" applyAlignment="1">
      <alignment horizontal="left" wrapText="1"/>
    </xf>
    <xf numFmtId="0" fontId="43" fillId="0" borderId="16" xfId="28" applyFont="1" applyFill="1" applyBorder="1" applyAlignment="1">
      <alignment horizontal="center"/>
    </xf>
    <xf numFmtId="0" fontId="43" fillId="0" borderId="16" xfId="28" applyFont="1" applyFill="1" applyBorder="1" applyAlignment="1">
      <alignment horizontal="center" vertical="top"/>
    </xf>
    <xf numFmtId="0" fontId="36" fillId="0" borderId="4" xfId="21" applyFont="1" applyFill="1" applyBorder="1" applyAlignment="1">
      <alignment horizontal="left" vertical="center" wrapText="1"/>
    </xf>
    <xf numFmtId="0" fontId="36" fillId="0" borderId="5" xfId="21" applyFont="1" applyFill="1" applyBorder="1" applyAlignment="1">
      <alignment horizontal="left" vertical="center" wrapText="1"/>
    </xf>
    <xf numFmtId="3" fontId="40" fillId="0" borderId="4" xfId="44" applyNumberFormat="1" applyFont="1" applyFill="1" applyBorder="1" applyAlignment="1">
      <alignment horizontal="right" vertical="center"/>
    </xf>
    <xf numFmtId="3" fontId="40" fillId="0" borderId="6" xfId="44" applyNumberFormat="1" applyFont="1" applyFill="1" applyBorder="1" applyAlignment="1">
      <alignment horizontal="right" vertical="center"/>
    </xf>
    <xf numFmtId="4" fontId="40" fillId="0" borderId="4" xfId="44" applyNumberFormat="1" applyFont="1" applyFill="1" applyBorder="1" applyAlignment="1">
      <alignment horizontal="right" vertical="center"/>
    </xf>
    <xf numFmtId="4" fontId="40" fillId="0" borderId="6" xfId="44" applyNumberFormat="1" applyFont="1" applyFill="1" applyBorder="1" applyAlignment="1">
      <alignment horizontal="right" vertical="center"/>
    </xf>
    <xf numFmtId="3" fontId="29" fillId="0" borderId="4" xfId="44" quotePrefix="1" applyNumberFormat="1" applyFont="1" applyFill="1" applyBorder="1" applyAlignment="1">
      <alignment horizontal="right" wrapText="1"/>
    </xf>
    <xf numFmtId="3" fontId="29" fillId="0" borderId="6" xfId="44" quotePrefix="1" applyNumberFormat="1" applyFont="1" applyFill="1" applyBorder="1" applyAlignment="1">
      <alignment horizontal="right" wrapText="1"/>
    </xf>
    <xf numFmtId="4" fontId="29" fillId="0" borderId="4" xfId="44" quotePrefix="1" applyNumberFormat="1" applyFont="1" applyFill="1" applyBorder="1" applyAlignment="1">
      <alignment horizontal="right" wrapText="1"/>
    </xf>
    <xf numFmtId="4" fontId="29" fillId="0" borderId="6" xfId="44" quotePrefix="1" applyNumberFormat="1" applyFont="1" applyFill="1" applyBorder="1" applyAlignment="1">
      <alignment horizontal="right" wrapText="1"/>
    </xf>
    <xf numFmtId="0" fontId="29" fillId="0" borderId="13" xfId="28" applyFont="1" applyFill="1" applyBorder="1" applyAlignment="1">
      <alignment horizontal="center"/>
    </xf>
    <xf numFmtId="0" fontId="29" fillId="0" borderId="0" xfId="28" applyFont="1" applyFill="1" applyBorder="1" applyAlignment="1">
      <alignment horizontal="center"/>
    </xf>
    <xf numFmtId="0" fontId="29" fillId="0" borderId="14" xfId="28" applyFont="1" applyFill="1" applyBorder="1" applyAlignment="1">
      <alignment horizontal="center"/>
    </xf>
    <xf numFmtId="0" fontId="29" fillId="0" borderId="11" xfId="28" applyFont="1" applyFill="1" applyBorder="1" applyAlignment="1">
      <alignment horizontal="center"/>
    </xf>
    <xf numFmtId="0" fontId="29" fillId="0" borderId="15" xfId="28" applyFont="1" applyFill="1" applyBorder="1" applyAlignment="1">
      <alignment horizontal="center"/>
    </xf>
    <xf numFmtId="0" fontId="29" fillId="0" borderId="12" xfId="28" applyFont="1" applyFill="1" applyBorder="1" applyAlignment="1">
      <alignment horizontal="center"/>
    </xf>
    <xf numFmtId="0" fontId="29" fillId="0" borderId="9" xfId="28" applyFont="1" applyFill="1" applyBorder="1" applyAlignment="1">
      <alignment horizontal="center"/>
    </xf>
    <xf numFmtId="0" fontId="29" fillId="0" borderId="16" xfId="28" applyFont="1" applyFill="1" applyBorder="1" applyAlignment="1">
      <alignment horizontal="center"/>
    </xf>
    <xf numFmtId="0" fontId="29" fillId="0" borderId="10" xfId="28" applyFont="1" applyFill="1" applyBorder="1" applyAlignment="1">
      <alignment horizontal="center"/>
    </xf>
    <xf numFmtId="0" fontId="29" fillId="0" borderId="0" xfId="28" applyFont="1" applyFill="1" applyAlignment="1">
      <alignment horizontal="right"/>
    </xf>
    <xf numFmtId="0" fontId="29" fillId="0" borderId="14" xfId="28" applyFont="1" applyFill="1" applyBorder="1" applyAlignment="1">
      <alignment horizontal="right"/>
    </xf>
    <xf numFmtId="14" fontId="29" fillId="0" borderId="4" xfId="28" applyNumberFormat="1" applyFont="1" applyFill="1" applyBorder="1" applyAlignment="1">
      <alignment horizontal="center"/>
    </xf>
    <xf numFmtId="14" fontId="29" fillId="0" borderId="5" xfId="28" applyNumberFormat="1" applyFont="1" applyFill="1" applyBorder="1" applyAlignment="1">
      <alignment horizontal="center"/>
    </xf>
    <xf numFmtId="14" fontId="29" fillId="0" borderId="6" xfId="28" applyNumberFormat="1" applyFont="1" applyFill="1" applyBorder="1" applyAlignment="1">
      <alignment horizontal="center"/>
    </xf>
    <xf numFmtId="0" fontId="24" fillId="0" borderId="3" xfId="28" applyFont="1" applyFill="1" applyBorder="1" applyAlignment="1">
      <alignment horizontal="center" vertical="center" wrapText="1"/>
    </xf>
    <xf numFmtId="0" fontId="24" fillId="0" borderId="7" xfId="28" applyFont="1" applyFill="1" applyBorder="1" applyAlignment="1">
      <alignment horizontal="center" vertical="center" wrapText="1"/>
    </xf>
    <xf numFmtId="0" fontId="50" fillId="0" borderId="0" xfId="0" applyFont="1" applyFill="1" applyAlignment="1">
      <alignment horizontal="center"/>
    </xf>
    <xf numFmtId="0" fontId="29" fillId="0" borderId="15" xfId="0" applyFont="1" applyFill="1" applyBorder="1" applyAlignment="1">
      <alignment horizontal="left" wrapText="1"/>
    </xf>
    <xf numFmtId="0" fontId="24" fillId="0" borderId="4" xfId="28" applyFont="1" applyFill="1" applyBorder="1" applyAlignment="1">
      <alignment horizontal="center" vertical="center" wrapText="1"/>
    </xf>
    <xf numFmtId="0" fontId="24" fillId="0" borderId="6" xfId="28" applyFont="1" applyFill="1" applyBorder="1" applyAlignment="1">
      <alignment horizontal="center" vertical="center" wrapText="1"/>
    </xf>
    <xf numFmtId="167" fontId="58" fillId="0" borderId="16" xfId="0" applyNumberFormat="1" applyFont="1" applyFill="1" applyBorder="1" applyAlignment="1">
      <alignment horizontal="right"/>
    </xf>
    <xf numFmtId="0" fontId="29" fillId="0" borderId="0" xfId="0" applyFont="1" applyFill="1" applyAlignment="1">
      <alignment horizontal="left" wrapText="1"/>
    </xf>
    <xf numFmtId="167" fontId="29" fillId="0" borderId="0" xfId="0" applyNumberFormat="1" applyFont="1" applyFill="1" applyAlignment="1">
      <alignment horizontal="right"/>
    </xf>
    <xf numFmtId="167" fontId="29" fillId="0" borderId="0" xfId="21" applyNumberFormat="1" applyFont="1" applyFill="1" applyAlignment="1">
      <alignment horizontal="right"/>
    </xf>
    <xf numFmtId="165" fontId="24" fillId="0" borderId="0" xfId="36" applyNumberFormat="1" applyFont="1" applyFill="1"/>
  </cellXfs>
  <cellStyles count="84">
    <cellStyle name="Normal 2" xfId="60"/>
    <cellStyle name="Обычный" xfId="0" builtinId="0"/>
    <cellStyle name="Обычный 10" xfId="5"/>
    <cellStyle name="Обычный 10 10 2" xfId="41"/>
    <cellStyle name="Обычный 10 3 2" xfId="28"/>
    <cellStyle name="Обычный 10 95" xfId="54"/>
    <cellStyle name="Обычный 100 2 2 3 3 2 3" xfId="72"/>
    <cellStyle name="Обычный 107 3 2 2 2 2" xfId="40"/>
    <cellStyle name="Обычный 11" xfId="6"/>
    <cellStyle name="Обычный 12" xfId="7"/>
    <cellStyle name="Обычный 13" xfId="24"/>
    <cellStyle name="Обычный 13 2" xfId="26"/>
    <cellStyle name="Обычный 14" xfId="25"/>
    <cellStyle name="Обычный 14 2" xfId="27"/>
    <cellStyle name="Обычный 15" xfId="48"/>
    <cellStyle name="Обычный 16" xfId="68"/>
    <cellStyle name="Обычный 16 2" xfId="82"/>
    <cellStyle name="Обычный 2" xfId="1"/>
    <cellStyle name="Обычный 2 13 11 2 2" xfId="21"/>
    <cellStyle name="Обычный 2 13 2" xfId="36"/>
    <cellStyle name="Обычный 2 19" xfId="3"/>
    <cellStyle name="Обычный 2 2" xfId="2"/>
    <cellStyle name="Обычный 2 2 2" xfId="34"/>
    <cellStyle name="Обычный 2 2 2 2" xfId="63"/>
    <cellStyle name="Обычный 2 2 2 2 2" xfId="20"/>
    <cellStyle name="Обычный 2 3" xfId="8"/>
    <cellStyle name="Обычный 2 3 2" xfId="56"/>
    <cellStyle name="Обычный 2 3 2 3 2" xfId="75"/>
    <cellStyle name="Обычный 2 4" xfId="38"/>
    <cellStyle name="Обычный 2 4 2" xfId="76"/>
    <cellStyle name="Обычный 2 5" xfId="39"/>
    <cellStyle name="Обычный 2 5 2" xfId="61"/>
    <cellStyle name="Обычный 2 6" xfId="43"/>
    <cellStyle name="Обычный 2 7" xfId="49"/>
    <cellStyle name="Обычный 2 8" xfId="57"/>
    <cellStyle name="Обычный 22 2" xfId="46"/>
    <cellStyle name="Обычный 233" xfId="53"/>
    <cellStyle name="Обычный 234 2" xfId="55"/>
    <cellStyle name="Обычный 24" xfId="45"/>
    <cellStyle name="Обычный 3" xfId="9"/>
    <cellStyle name="Обычный 3 13" xfId="10"/>
    <cellStyle name="Обычный 3 2" xfId="11"/>
    <cellStyle name="Обычный 3 2 2" xfId="35"/>
    <cellStyle name="Обычный 3 2 2 2" xfId="33"/>
    <cellStyle name="Обычный 3 2 3" xfId="77"/>
    <cellStyle name="Обычный 3 2 36 2" xfId="67"/>
    <cellStyle name="Обычный 3 2 36 2 2" xfId="73"/>
    <cellStyle name="Обычный 3 3" xfId="12"/>
    <cellStyle name="Обычный 3 4" xfId="71"/>
    <cellStyle name="Обычный 3 4 2" xfId="22"/>
    <cellStyle name="Обычный 325 2" xfId="78"/>
    <cellStyle name="Обычный 4" xfId="13"/>
    <cellStyle name="Обычный 4 2 2" xfId="23"/>
    <cellStyle name="Обычный 44" xfId="14"/>
    <cellStyle name="Обычный 5" xfId="4"/>
    <cellStyle name="Обычный 5 2 2 2" xfId="74"/>
    <cellStyle name="Обычный 6" xfId="15"/>
    <cellStyle name="Обычный 7" xfId="16"/>
    <cellStyle name="Обычный 8" xfId="17"/>
    <cellStyle name="Обычный 8 2 2" xfId="58"/>
    <cellStyle name="Обычный 8 8 3" xfId="29"/>
    <cellStyle name="Обычный 8 8 3 2" xfId="64"/>
    <cellStyle name="Обычный 9" xfId="18"/>
    <cellStyle name="Обычный 9 2" xfId="19"/>
    <cellStyle name="Обычный 9 2 2" xfId="37"/>
    <cellStyle name="Обычный_1933-Вариант ПМС 2" xfId="83"/>
    <cellStyle name="Обычный_РЕЕСТРЫ-внешний" xfId="51"/>
    <cellStyle name="Обычный_Ф2_Ф3_07_Андропов" xfId="70"/>
    <cellStyle name="Обычный_Ф3" xfId="81"/>
    <cellStyle name="Обычный_Ф-3 и реестр БНТ СМТ-БТС 2 2" xfId="79"/>
    <cellStyle name="Финансовый" xfId="50" builtinId="3"/>
    <cellStyle name="Финансовый 12 2 3" xfId="42"/>
    <cellStyle name="Финансовый 13 2" xfId="44"/>
    <cellStyle name="Финансовый 2" xfId="59"/>
    <cellStyle name="Финансовый 2 2" xfId="47"/>
    <cellStyle name="Финансовый 2 2 2" xfId="62"/>
    <cellStyle name="Финансовый 2 3" xfId="69"/>
    <cellStyle name="Финансовый 2 3 2" xfId="31"/>
    <cellStyle name="Финансовый 2 3 2 2" xfId="66"/>
    <cellStyle name="Финансовый 3" xfId="52"/>
    <cellStyle name="Финансовый 3 2" xfId="32"/>
    <cellStyle name="Финансовый 4" xfId="80"/>
    <cellStyle name="Финансовый 5" xfId="30"/>
    <cellStyle name="Финансовый 5 2" xfId="65"/>
  </cellStyles>
  <dxfs count="0"/>
  <tableStyles count="0" defaultTableStyle="TableStyleMedium9" defaultPivotStyle="PivotStyleLight16"/>
  <colors>
    <mruColors>
      <color rgb="FFBAE18F"/>
      <color rgb="FFF672F9"/>
      <color rgb="FFD8EEC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98;&#1077;&#1082;&#1090;&#1099;\&#1040;&#1084;&#1080;&#1085;&#1100;&#1077;&#1074;&#1089;&#1082;&#1086;&#1077;\&#1042;&#1099;&#1087;&#1086;&#1083;&#1085;&#1077;&#1085;&#1080;&#1077;%2014.05.2020\12-4017-&#1051;-&#1056;-8.3.1-&#1042;&#1050;-&#1057;&#1052;1%20&#1048;&#1085;&#1078;&#1077;&#1085;%20-%20&#1052;&#1072;&#1081;,%202020%20&#1075;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1052;&#1048;&#1055;-&#1057;&#1090;&#1088;&#1086;&#1081;%20&#8470;1\&#1057;&#1052;&#1045;&#1058;&#1053;&#1067;&#1049;%20&#1054;&#1058;&#1044;&#1045;&#1051;\&#1057;&#1091;&#1083;&#1080;&#1084;&#1072;\8%20&#1070;&#1047;%20&#1058;&#1055;&#1050;%20262-0619\&#1042;&#1099;&#1087;&#1086;&#1083;&#1085;&#1077;&#1085;&#1080;&#1077;\&#1050;&#1057;-3%20&#8470;%2023%20&#1052;&#1072;&#1088;&#1090;%2021\&#1088;.23.1%2048961-&#1058;&#1055;&#1050;_5-0786-&#1056;-&#1057;&#1057;&#1056;2-&#1080;&#1079;&#1084;1.1%20-%20%20&#1054;&#1054;&#1054;%20_&#1057;&#1058;&#1056;&#1054;&#1049;-&#1052;&#1054;&#1053;&#1058;&#1040;&#1046;%202002_,%20&#1052;&#1072;&#1088;&#1090;,%202021%20&#1075;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КС-2 по ТСН-2001"/>
      <sheetName val="Source"/>
      <sheetName val="SourceObSm"/>
      <sheetName val="SmtRes"/>
      <sheetName val="Etalon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КС-2 по ТСН-2001"/>
      <sheetName val="Source"/>
      <sheetName val="SourceObSm"/>
      <sheetName val="SmtRes"/>
      <sheetName val="EtalonRes"/>
    </sheetNames>
    <sheetDataSet>
      <sheetData sheetId="0" refreshError="1"/>
      <sheetData sheetId="1">
        <row r="20">
          <cell r="G20" t="str">
            <v>Станционный комплекс "Аминьевское шоссе". Инженерные системы ТПП. Отопление, вентиляция, кондиционирование, дымоудаление.</v>
          </cell>
        </row>
        <row r="24">
          <cell r="G24" t="str">
            <v>Отопление</v>
          </cell>
        </row>
        <row r="28">
          <cell r="G28" t="str">
            <v>Поправка: ТСН-2001.4. О.П. тб2. п.1  Наименование: При подземном способе работ (включая монтажные и демонтажные работы инженерных систем,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  То же с особо вредными и особо тяжелыми условиями труда</v>
          </cell>
        </row>
        <row r="29">
          <cell r="G29" t="str">
            <v>Поправка: ТСН-2001.3-29. О.П. п.4.1  Наименование: При определении стоимости работ на работах по строительству тоннелей и метрополитенов (станций, тоннелей, стволов, эскалаторных наклонных ходов, околоствольных, притоннельных выработок, а также дополнительных сооружений и устройств в соответствии с СП 32-105-2004 и СП 32-106-2004). При закрытом (подземном) способе работ, включая устройство пути в тоннелях, а также включая монтажные (демонтажные) и пуско-наладочные работы инженерных систем (в том числе электромонтажные работы; автоматика; сигнализация; связь; монтажные и наладочные работы оборудования систем отопления, теплоснабжения, вентиляции, кондиционирования, водопровода, водоотвода и канализации; АТДП и другие инженерные системы),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</v>
          </cell>
        </row>
        <row r="30">
          <cell r="G30" t="str">
            <v>Поправка: ТСН-2001.3-20. О.П. п.1.20  Наименование: Затраты на индивидуальные испытания систем вентиляции и кондиционирования воздуха</v>
          </cell>
        </row>
        <row r="44">
          <cell r="G44" t="str">
            <v>Отопление</v>
          </cell>
        </row>
        <row r="74">
          <cell r="G74" t="str">
            <v>Вентиляция</v>
          </cell>
        </row>
        <row r="78">
          <cell r="G78" t="str">
            <v>П2-1</v>
          </cell>
        </row>
        <row r="82">
          <cell r="E82" t="str">
            <v>7</v>
          </cell>
          <cell r="H82" t="str">
            <v>1  ШТ.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U82">
            <v>0</v>
          </cell>
          <cell r="X82">
            <v>0</v>
          </cell>
          <cell r="Y82">
            <v>0</v>
          </cell>
          <cell r="AL82">
            <v>4.0599999999999996</v>
          </cell>
          <cell r="AM82">
            <v>15.8</v>
          </cell>
          <cell r="AN82">
            <v>1.31</v>
          </cell>
          <cell r="AO82">
            <v>615.5</v>
          </cell>
          <cell r="AQ82">
            <v>51.58</v>
          </cell>
          <cell r="DD82" t="str">
            <v/>
          </cell>
          <cell r="DE82" t="str">
            <v/>
          </cell>
          <cell r="DG82" t="str">
            <v>)*1,67</v>
          </cell>
          <cell r="DI82" t="str">
            <v/>
          </cell>
        </row>
        <row r="83">
          <cell r="P83">
            <v>0</v>
          </cell>
          <cell r="Q83">
            <v>0</v>
          </cell>
          <cell r="R83">
            <v>0</v>
          </cell>
          <cell r="S83">
            <v>0</v>
          </cell>
          <cell r="X83">
            <v>0</v>
          </cell>
          <cell r="Y83">
            <v>0</v>
          </cell>
          <cell r="AV83">
            <v>1.0669999999999999</v>
          </cell>
          <cell r="AW83">
            <v>1.028</v>
          </cell>
          <cell r="BA83">
            <v>24.23</v>
          </cell>
          <cell r="BB83">
            <v>7.5</v>
          </cell>
          <cell r="BC83">
            <v>6.33</v>
          </cell>
          <cell r="BS83">
            <v>24.23</v>
          </cell>
          <cell r="BZ83">
            <v>68</v>
          </cell>
          <cell r="CA83">
            <v>43</v>
          </cell>
          <cell r="DN83">
            <v>79</v>
          </cell>
          <cell r="DO83">
            <v>70</v>
          </cell>
        </row>
        <row r="84">
          <cell r="E84" t="str">
            <v>8</v>
          </cell>
          <cell r="F84" t="str">
            <v>Согласовать стоимость</v>
          </cell>
          <cell r="H84" t="str">
            <v>шт.</v>
          </cell>
          <cell r="P84">
            <v>0</v>
          </cell>
          <cell r="R84">
            <v>0</v>
          </cell>
          <cell r="X84">
            <v>0</v>
          </cell>
          <cell r="Y84">
            <v>0</v>
          </cell>
          <cell r="AL84">
            <v>221193.66</v>
          </cell>
          <cell r="DD84" t="str">
            <v>=1008643,09/4,24*1,03*1,012</v>
          </cell>
        </row>
        <row r="85">
          <cell r="P85">
            <v>0</v>
          </cell>
          <cell r="R85">
            <v>0</v>
          </cell>
          <cell r="X85">
            <v>0</v>
          </cell>
          <cell r="Y85">
            <v>0</v>
          </cell>
          <cell r="AW85">
            <v>1</v>
          </cell>
          <cell r="BC85">
            <v>4.5599999999999996</v>
          </cell>
        </row>
        <row r="87">
          <cell r="G87" t="str">
            <v>П2-1</v>
          </cell>
        </row>
        <row r="117">
          <cell r="G117" t="str">
            <v>П2-2</v>
          </cell>
        </row>
        <row r="121">
          <cell r="E121" t="str">
            <v>9</v>
          </cell>
          <cell r="H121" t="str">
            <v>1  ШТ.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U121">
            <v>0</v>
          </cell>
          <cell r="X121">
            <v>0</v>
          </cell>
          <cell r="Y121">
            <v>0</v>
          </cell>
          <cell r="AL121">
            <v>4.0599999999999996</v>
          </cell>
          <cell r="AM121">
            <v>15.8</v>
          </cell>
          <cell r="AN121">
            <v>1.31</v>
          </cell>
          <cell r="AO121">
            <v>615.5</v>
          </cell>
          <cell r="AQ121">
            <v>51.58</v>
          </cell>
          <cell r="DD121" t="str">
            <v/>
          </cell>
          <cell r="DE121" t="str">
            <v/>
          </cell>
          <cell r="DG121" t="str">
            <v>)*1,67</v>
          </cell>
          <cell r="DI121" t="str">
            <v/>
          </cell>
        </row>
        <row r="122"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X122">
            <v>0</v>
          </cell>
          <cell r="Y122">
            <v>0</v>
          </cell>
          <cell r="AV122">
            <v>1.0669999999999999</v>
          </cell>
          <cell r="AW122">
            <v>1.028</v>
          </cell>
          <cell r="BA122">
            <v>24.23</v>
          </cell>
          <cell r="BB122">
            <v>7.5</v>
          </cell>
          <cell r="BC122">
            <v>6.33</v>
          </cell>
          <cell r="BS122">
            <v>24.23</v>
          </cell>
          <cell r="BZ122">
            <v>68</v>
          </cell>
          <cell r="CA122">
            <v>43</v>
          </cell>
          <cell r="DN122">
            <v>79</v>
          </cell>
          <cell r="DO122">
            <v>70</v>
          </cell>
        </row>
        <row r="123">
          <cell r="E123" t="str">
            <v>10</v>
          </cell>
          <cell r="F123" t="str">
            <v>Согласовать стоимость</v>
          </cell>
          <cell r="H123" t="str">
            <v>шт.</v>
          </cell>
          <cell r="P123">
            <v>0</v>
          </cell>
          <cell r="R123">
            <v>0</v>
          </cell>
          <cell r="X123">
            <v>0</v>
          </cell>
          <cell r="Y123">
            <v>0</v>
          </cell>
          <cell r="AL123">
            <v>221193.66</v>
          </cell>
          <cell r="DD123" t="str">
            <v>=1008643,09/4,6*1,03*1,012</v>
          </cell>
        </row>
        <row r="124">
          <cell r="P124">
            <v>0</v>
          </cell>
          <cell r="R124">
            <v>0</v>
          </cell>
          <cell r="X124">
            <v>0</v>
          </cell>
          <cell r="Y124">
            <v>0</v>
          </cell>
          <cell r="AW124">
            <v>1</v>
          </cell>
          <cell r="BC124">
            <v>4.5599999999999996</v>
          </cell>
        </row>
        <row r="126">
          <cell r="G126" t="str">
            <v>П2-2</v>
          </cell>
        </row>
        <row r="156">
          <cell r="G156" t="str">
            <v>П2-3</v>
          </cell>
        </row>
        <row r="165">
          <cell r="G165" t="str">
            <v>П2-3</v>
          </cell>
        </row>
        <row r="195">
          <cell r="G195" t="str">
            <v>П2-4</v>
          </cell>
        </row>
        <row r="204">
          <cell r="G204" t="str">
            <v>П2-4</v>
          </cell>
        </row>
        <row r="234">
          <cell r="G234" t="str">
            <v>П2-5</v>
          </cell>
        </row>
        <row r="238">
          <cell r="E238" t="str">
            <v>15</v>
          </cell>
          <cell r="H238" t="str">
            <v>1  ШТ.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U238">
            <v>0</v>
          </cell>
          <cell r="X238">
            <v>0</v>
          </cell>
          <cell r="Y238">
            <v>0</v>
          </cell>
          <cell r="AL238">
            <v>4.0599999999999996</v>
          </cell>
          <cell r="AM238">
            <v>15.8</v>
          </cell>
          <cell r="AN238">
            <v>1.31</v>
          </cell>
          <cell r="AO238">
            <v>615.5</v>
          </cell>
          <cell r="AQ238">
            <v>51.58</v>
          </cell>
          <cell r="DD238" t="str">
            <v/>
          </cell>
          <cell r="DE238" t="str">
            <v/>
          </cell>
          <cell r="DG238" t="str">
            <v>)*1,67</v>
          </cell>
          <cell r="DI238" t="str">
            <v/>
          </cell>
        </row>
        <row r="239"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X239">
            <v>0</v>
          </cell>
          <cell r="Y239">
            <v>0</v>
          </cell>
          <cell r="AV239">
            <v>1.0669999999999999</v>
          </cell>
          <cell r="AW239">
            <v>1.028</v>
          </cell>
          <cell r="BA239">
            <v>24.23</v>
          </cell>
          <cell r="BB239">
            <v>7.5</v>
          </cell>
          <cell r="BC239">
            <v>6.33</v>
          </cell>
          <cell r="BS239">
            <v>24.23</v>
          </cell>
          <cell r="BZ239">
            <v>68</v>
          </cell>
          <cell r="CA239">
            <v>43</v>
          </cell>
          <cell r="DN239">
            <v>79</v>
          </cell>
          <cell r="DO239">
            <v>70</v>
          </cell>
        </row>
        <row r="240">
          <cell r="E240" t="str">
            <v>16</v>
          </cell>
          <cell r="F240" t="str">
            <v>Согласовать стоимость</v>
          </cell>
          <cell r="H240" t="str">
            <v>шт.</v>
          </cell>
          <cell r="P240">
            <v>0</v>
          </cell>
          <cell r="R240">
            <v>0</v>
          </cell>
          <cell r="X240">
            <v>0</v>
          </cell>
          <cell r="Y240">
            <v>0</v>
          </cell>
          <cell r="AL240">
            <v>80700.36</v>
          </cell>
          <cell r="DD240" t="str">
            <v>=367993,65/4,24*1,03*1,012</v>
          </cell>
        </row>
        <row r="241">
          <cell r="P241">
            <v>0</v>
          </cell>
          <cell r="R241">
            <v>0</v>
          </cell>
          <cell r="X241">
            <v>0</v>
          </cell>
          <cell r="Y241">
            <v>0</v>
          </cell>
          <cell r="AW241">
            <v>1</v>
          </cell>
          <cell r="BC241">
            <v>4.5599999999999996</v>
          </cell>
        </row>
        <row r="243">
          <cell r="G243" t="str">
            <v>П2-5</v>
          </cell>
        </row>
        <row r="273">
          <cell r="G273" t="str">
            <v>П2-5 (ВОР лист 4 п.6)</v>
          </cell>
        </row>
        <row r="282">
          <cell r="G282" t="str">
            <v>П2-5 (ВОР лист 4 п.6)</v>
          </cell>
        </row>
        <row r="312">
          <cell r="G312" t="str">
            <v>П2-6, П2-6р</v>
          </cell>
        </row>
        <row r="316">
          <cell r="E316" t="str">
            <v>17</v>
          </cell>
          <cell r="H316" t="str">
            <v>1  ШТ.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U316">
            <v>0</v>
          </cell>
          <cell r="X316">
            <v>0</v>
          </cell>
          <cell r="Y316">
            <v>0</v>
          </cell>
          <cell r="AL316">
            <v>4.0599999999999996</v>
          </cell>
          <cell r="AM316">
            <v>15.8</v>
          </cell>
          <cell r="AN316">
            <v>1.31</v>
          </cell>
          <cell r="AO316">
            <v>615.5</v>
          </cell>
          <cell r="AQ316">
            <v>51.58</v>
          </cell>
          <cell r="DD316" t="str">
            <v/>
          </cell>
          <cell r="DE316" t="str">
            <v/>
          </cell>
          <cell r="DG316" t="str">
            <v>)*1,67</v>
          </cell>
          <cell r="DI316" t="str">
            <v/>
          </cell>
        </row>
        <row r="317"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X317">
            <v>0</v>
          </cell>
          <cell r="Y317">
            <v>0</v>
          </cell>
          <cell r="AV317">
            <v>1.0669999999999999</v>
          </cell>
          <cell r="AW317">
            <v>1.028</v>
          </cell>
          <cell r="BA317">
            <v>24.23</v>
          </cell>
          <cell r="BB317">
            <v>7.5</v>
          </cell>
          <cell r="BC317">
            <v>6.33</v>
          </cell>
          <cell r="BS317">
            <v>24.23</v>
          </cell>
          <cell r="BZ317">
            <v>68</v>
          </cell>
          <cell r="CA317">
            <v>43</v>
          </cell>
          <cell r="DN317">
            <v>79</v>
          </cell>
          <cell r="DO317">
            <v>70</v>
          </cell>
        </row>
        <row r="318">
          <cell r="E318" t="str">
            <v>18</v>
          </cell>
          <cell r="F318" t="str">
            <v>Согласовать стоимость</v>
          </cell>
          <cell r="H318" t="str">
            <v>шт.</v>
          </cell>
          <cell r="P318">
            <v>0</v>
          </cell>
          <cell r="R318">
            <v>0</v>
          </cell>
          <cell r="X318">
            <v>0</v>
          </cell>
          <cell r="Y318">
            <v>0</v>
          </cell>
          <cell r="AL318">
            <v>202191.93</v>
          </cell>
          <cell r="DD318" t="str">
            <v>=921995,19/4,24*1,03*1,012</v>
          </cell>
        </row>
        <row r="319">
          <cell r="P319">
            <v>0</v>
          </cell>
          <cell r="R319">
            <v>0</v>
          </cell>
          <cell r="X319">
            <v>0</v>
          </cell>
          <cell r="Y319">
            <v>0</v>
          </cell>
          <cell r="AW319">
            <v>1</v>
          </cell>
          <cell r="BC319">
            <v>4.5599999999999996</v>
          </cell>
        </row>
        <row r="321">
          <cell r="G321" t="str">
            <v>П2-6, П2-6р</v>
          </cell>
        </row>
        <row r="351">
          <cell r="G351" t="str">
            <v>П2-6.1, П2-6.1р</v>
          </cell>
        </row>
        <row r="355">
          <cell r="E355" t="str">
            <v>19</v>
          </cell>
          <cell r="H355" t="str">
            <v>1  ШТ.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U355">
            <v>0</v>
          </cell>
          <cell r="X355">
            <v>0</v>
          </cell>
          <cell r="Y355">
            <v>0</v>
          </cell>
          <cell r="AL355">
            <v>4.0599999999999996</v>
          </cell>
          <cell r="AM355">
            <v>15.8</v>
          </cell>
          <cell r="AN355">
            <v>1.31</v>
          </cell>
          <cell r="AO355">
            <v>615.5</v>
          </cell>
          <cell r="AQ355">
            <v>51.58</v>
          </cell>
          <cell r="DD355" t="str">
            <v/>
          </cell>
          <cell r="DE355" t="str">
            <v/>
          </cell>
          <cell r="DG355" t="str">
            <v>)*1,67</v>
          </cell>
          <cell r="DI355" t="str">
            <v/>
          </cell>
        </row>
        <row r="356"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X356">
            <v>0</v>
          </cell>
          <cell r="Y356">
            <v>0</v>
          </cell>
          <cell r="AV356">
            <v>1.0669999999999999</v>
          </cell>
          <cell r="AW356">
            <v>1.028</v>
          </cell>
          <cell r="BA356">
            <v>24.23</v>
          </cell>
          <cell r="BB356">
            <v>7.5</v>
          </cell>
          <cell r="BC356">
            <v>6.33</v>
          </cell>
          <cell r="BS356">
            <v>24.23</v>
          </cell>
          <cell r="BZ356">
            <v>68</v>
          </cell>
          <cell r="CA356">
            <v>43</v>
          </cell>
          <cell r="DN356">
            <v>79</v>
          </cell>
          <cell r="DO356">
            <v>70</v>
          </cell>
        </row>
        <row r="357">
          <cell r="E357" t="str">
            <v>20</v>
          </cell>
          <cell r="F357" t="str">
            <v>Согласовать стоимость</v>
          </cell>
          <cell r="H357" t="str">
            <v>шт.</v>
          </cell>
          <cell r="P357">
            <v>0</v>
          </cell>
          <cell r="R357">
            <v>0</v>
          </cell>
          <cell r="X357">
            <v>0</v>
          </cell>
          <cell r="Y357">
            <v>0</v>
          </cell>
          <cell r="AL357">
            <v>65398</v>
          </cell>
          <cell r="DD357" t="str">
            <v>=298214,89/4,24*1,03*1,012</v>
          </cell>
        </row>
        <row r="358">
          <cell r="P358">
            <v>0</v>
          </cell>
          <cell r="R358">
            <v>0</v>
          </cell>
          <cell r="X358">
            <v>0</v>
          </cell>
          <cell r="Y358">
            <v>0</v>
          </cell>
          <cell r="AW358">
            <v>1</v>
          </cell>
          <cell r="BC358">
            <v>4.5599999999999996</v>
          </cell>
        </row>
        <row r="360">
          <cell r="G360" t="str">
            <v>П2-6.1, П2-6.1р</v>
          </cell>
        </row>
        <row r="390">
          <cell r="G390" t="str">
            <v>П2-7</v>
          </cell>
        </row>
        <row r="394">
          <cell r="E394" t="str">
            <v>21</v>
          </cell>
          <cell r="H394" t="str">
            <v>1  ШТ.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U394">
            <v>0</v>
          </cell>
          <cell r="X394">
            <v>0</v>
          </cell>
          <cell r="Y394">
            <v>0</v>
          </cell>
          <cell r="AL394">
            <v>4.0599999999999996</v>
          </cell>
          <cell r="AM394">
            <v>15.8</v>
          </cell>
          <cell r="AN394">
            <v>1.31</v>
          </cell>
          <cell r="AO394">
            <v>615.5</v>
          </cell>
          <cell r="AQ394">
            <v>51.58</v>
          </cell>
          <cell r="DD394" t="str">
            <v/>
          </cell>
          <cell r="DE394" t="str">
            <v/>
          </cell>
          <cell r="DG394" t="str">
            <v>)*1,67</v>
          </cell>
          <cell r="DI394" t="str">
            <v/>
          </cell>
        </row>
        <row r="395"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X395">
            <v>0</v>
          </cell>
          <cell r="Y395">
            <v>0</v>
          </cell>
          <cell r="AV395">
            <v>1.0669999999999999</v>
          </cell>
          <cell r="AW395">
            <v>1.028</v>
          </cell>
          <cell r="BA395">
            <v>24.23</v>
          </cell>
          <cell r="BB395">
            <v>7.5</v>
          </cell>
          <cell r="BC395">
            <v>6.33</v>
          </cell>
          <cell r="BS395">
            <v>24.23</v>
          </cell>
          <cell r="BZ395">
            <v>68</v>
          </cell>
          <cell r="CA395">
            <v>43</v>
          </cell>
          <cell r="DN395">
            <v>79</v>
          </cell>
          <cell r="DO395">
            <v>70</v>
          </cell>
        </row>
        <row r="396">
          <cell r="E396" t="str">
            <v>22</v>
          </cell>
          <cell r="F396" t="str">
            <v>Согласовать стоимость</v>
          </cell>
          <cell r="H396" t="str">
            <v>шт.</v>
          </cell>
          <cell r="P396">
            <v>0</v>
          </cell>
          <cell r="R396">
            <v>0</v>
          </cell>
          <cell r="X396">
            <v>0</v>
          </cell>
          <cell r="Y396">
            <v>0</v>
          </cell>
          <cell r="AL396">
            <v>77458.179999999993</v>
          </cell>
          <cell r="DD396" t="str">
            <v>=353209,31/4,24*1,03*1,012</v>
          </cell>
        </row>
        <row r="397">
          <cell r="P397">
            <v>0</v>
          </cell>
          <cell r="R397">
            <v>0</v>
          </cell>
          <cell r="X397">
            <v>0</v>
          </cell>
          <cell r="Y397">
            <v>0</v>
          </cell>
          <cell r="AW397">
            <v>1</v>
          </cell>
          <cell r="BC397">
            <v>4.5599999999999996</v>
          </cell>
        </row>
        <row r="399">
          <cell r="G399" t="str">
            <v>П2-7</v>
          </cell>
        </row>
        <row r="429">
          <cell r="G429" t="str">
            <v>П2-8</v>
          </cell>
        </row>
        <row r="433">
          <cell r="E433" t="str">
            <v>23</v>
          </cell>
          <cell r="H433" t="str">
            <v>1 вентилятор</v>
          </cell>
          <cell r="I433">
            <v>1</v>
          </cell>
          <cell r="P433">
            <v>2.62</v>
          </cell>
          <cell r="Q433">
            <v>10.98</v>
          </cell>
          <cell r="R433">
            <v>2.75</v>
          </cell>
          <cell r="S433">
            <v>117.12</v>
          </cell>
          <cell r="U433">
            <v>5.5569360000000003</v>
          </cell>
          <cell r="X433">
            <v>146.4</v>
          </cell>
          <cell r="Y433">
            <v>110.09</v>
          </cell>
          <cell r="AL433">
            <v>2.62</v>
          </cell>
          <cell r="AM433">
            <v>8.82</v>
          </cell>
          <cell r="AN433">
            <v>1.47</v>
          </cell>
          <cell r="AO433">
            <v>62.6</v>
          </cell>
          <cell r="AQ433">
            <v>4.96</v>
          </cell>
          <cell r="DD433" t="str">
            <v/>
          </cell>
          <cell r="DE433" t="str">
            <v>)*1,05</v>
          </cell>
          <cell r="DG433" t="str">
            <v>)*1,05)*1,67</v>
          </cell>
          <cell r="DI433" t="str">
            <v>)*1,05</v>
          </cell>
        </row>
        <row r="434">
          <cell r="P434">
            <v>6.6</v>
          </cell>
          <cell r="Q434">
            <v>116.16</v>
          </cell>
          <cell r="R434">
            <v>66.63</v>
          </cell>
          <cell r="S434">
            <v>2837.82</v>
          </cell>
          <cell r="X434">
            <v>2837.82</v>
          </cell>
          <cell r="Y434">
            <v>1277.02</v>
          </cell>
          <cell r="AV434">
            <v>1.0669999999999999</v>
          </cell>
          <cell r="AW434">
            <v>1</v>
          </cell>
          <cell r="BA434">
            <v>24.23</v>
          </cell>
          <cell r="BB434">
            <v>9.06</v>
          </cell>
          <cell r="BC434">
            <v>2.52</v>
          </cell>
          <cell r="BS434">
            <v>24.23</v>
          </cell>
          <cell r="BZ434">
            <v>100</v>
          </cell>
          <cell r="CA434">
            <v>45</v>
          </cell>
          <cell r="DN434">
            <v>125</v>
          </cell>
          <cell r="DO434">
            <v>94</v>
          </cell>
        </row>
        <row r="435">
          <cell r="E435" t="str">
            <v>24</v>
          </cell>
          <cell r="H435" t="str">
            <v>1  ШТ.</v>
          </cell>
          <cell r="I435">
            <v>1</v>
          </cell>
          <cell r="P435">
            <v>14.07</v>
          </cell>
          <cell r="Q435">
            <v>4.1800000000000006</v>
          </cell>
          <cell r="R435">
            <v>0.47</v>
          </cell>
          <cell r="S435">
            <v>46.82</v>
          </cell>
          <cell r="U435">
            <v>2.1568199999999997</v>
          </cell>
          <cell r="X435">
            <v>52.44</v>
          </cell>
          <cell r="Y435">
            <v>32.770000000000003</v>
          </cell>
          <cell r="AL435">
            <v>14.07</v>
          </cell>
          <cell r="AM435">
            <v>3.81</v>
          </cell>
          <cell r="AN435">
            <v>0.27</v>
          </cell>
          <cell r="AO435">
            <v>26.78</v>
          </cell>
          <cell r="AQ435">
            <v>2.06</v>
          </cell>
          <cell r="DD435" t="str">
            <v/>
          </cell>
          <cell r="DE435" t="str">
            <v/>
          </cell>
          <cell r="DG435" t="str">
            <v>)*1,67</v>
          </cell>
          <cell r="DI435" t="str">
            <v/>
          </cell>
        </row>
        <row r="436">
          <cell r="P436">
            <v>78.510000000000005</v>
          </cell>
          <cell r="Q436">
            <v>32.049999999999997</v>
          </cell>
          <cell r="R436">
            <v>11.39</v>
          </cell>
          <cell r="S436">
            <v>1134.45</v>
          </cell>
          <cell r="X436">
            <v>1021.01</v>
          </cell>
          <cell r="Y436">
            <v>487.81</v>
          </cell>
          <cell r="AV436">
            <v>1.0469999999999999</v>
          </cell>
          <cell r="AW436">
            <v>1</v>
          </cell>
          <cell r="BA436">
            <v>24.23</v>
          </cell>
          <cell r="BB436">
            <v>6.88</v>
          </cell>
          <cell r="BC436">
            <v>5.58</v>
          </cell>
          <cell r="BS436">
            <v>24.23</v>
          </cell>
          <cell r="BZ436">
            <v>90</v>
          </cell>
          <cell r="CA436">
            <v>43</v>
          </cell>
          <cell r="DN436">
            <v>112</v>
          </cell>
          <cell r="DO436">
            <v>70</v>
          </cell>
        </row>
        <row r="437">
          <cell r="E437" t="str">
            <v>25</v>
          </cell>
          <cell r="F437" t="str">
            <v>МКЭ-28-1210/5-1 от 22.12.2015</v>
          </cell>
          <cell r="H437" t="str">
            <v>шт.</v>
          </cell>
          <cell r="I437">
            <v>1</v>
          </cell>
          <cell r="P437">
            <v>7441.6129032258059</v>
          </cell>
          <cell r="R437">
            <v>0</v>
          </cell>
          <cell r="X437">
            <v>0</v>
          </cell>
          <cell r="Y437">
            <v>0</v>
          </cell>
        </row>
        <row r="438">
          <cell r="P438">
            <v>41524.199999999997</v>
          </cell>
          <cell r="R438">
            <v>0</v>
          </cell>
          <cell r="X438">
            <v>0</v>
          </cell>
          <cell r="Y438">
            <v>0</v>
          </cell>
          <cell r="AW438">
            <v>1</v>
          </cell>
          <cell r="BC438">
            <v>5.58</v>
          </cell>
        </row>
        <row r="439">
          <cell r="E439" t="str">
            <v>26</v>
          </cell>
          <cell r="H439" t="str">
            <v>1 м2</v>
          </cell>
          <cell r="I439">
            <v>0.34320000000000001</v>
          </cell>
          <cell r="P439">
            <v>1.86</v>
          </cell>
          <cell r="Q439">
            <v>0.31000000000000005</v>
          </cell>
          <cell r="R439">
            <v>0.09</v>
          </cell>
          <cell r="S439">
            <v>39.81</v>
          </cell>
          <cell r="U439">
            <v>2.1056178000000001</v>
          </cell>
          <cell r="X439">
            <v>49.76</v>
          </cell>
          <cell r="Y439">
            <v>37.42</v>
          </cell>
          <cell r="AL439">
            <v>5.43</v>
          </cell>
          <cell r="AM439">
            <v>0.77</v>
          </cell>
          <cell r="AN439">
            <v>0.14000000000000001</v>
          </cell>
          <cell r="AO439">
            <v>65.09</v>
          </cell>
          <cell r="AQ439">
            <v>5.75</v>
          </cell>
          <cell r="DD439" t="str">
            <v/>
          </cell>
          <cell r="DE439" t="str">
            <v/>
          </cell>
          <cell r="DG439" t="str">
            <v>)*1,67</v>
          </cell>
          <cell r="DI439" t="str">
            <v/>
          </cell>
        </row>
        <row r="440">
          <cell r="P440">
            <v>6.55</v>
          </cell>
          <cell r="Q440">
            <v>3.33</v>
          </cell>
          <cell r="R440">
            <v>2.1800000000000002</v>
          </cell>
          <cell r="S440">
            <v>964.6</v>
          </cell>
          <cell r="X440">
            <v>964.6</v>
          </cell>
          <cell r="Y440">
            <v>434.07</v>
          </cell>
          <cell r="AV440">
            <v>1.0669999999999999</v>
          </cell>
          <cell r="AW440">
            <v>1</v>
          </cell>
          <cell r="BA440">
            <v>24.23</v>
          </cell>
          <cell r="BB440">
            <v>9.27</v>
          </cell>
          <cell r="BC440">
            <v>3.52</v>
          </cell>
          <cell r="BS440">
            <v>24.23</v>
          </cell>
          <cell r="BZ440">
            <v>100</v>
          </cell>
          <cell r="CA440">
            <v>45</v>
          </cell>
          <cell r="DN440">
            <v>125</v>
          </cell>
          <cell r="DO440">
            <v>94</v>
          </cell>
        </row>
        <row r="441">
          <cell r="E441" t="str">
            <v>26,1</v>
          </cell>
          <cell r="F441" t="str">
            <v>МКЭ-28-685/6-1 от 14.03.2016</v>
          </cell>
          <cell r="H441" t="str">
            <v>шт.</v>
          </cell>
          <cell r="I441">
            <v>2</v>
          </cell>
          <cell r="O441">
            <v>440.17</v>
          </cell>
          <cell r="R441">
            <v>0</v>
          </cell>
          <cell r="X441">
            <v>0</v>
          </cell>
          <cell r="Y441">
            <v>0</v>
          </cell>
        </row>
        <row r="442">
          <cell r="O442">
            <v>2456.16</v>
          </cell>
          <cell r="R442">
            <v>0</v>
          </cell>
          <cell r="X442">
            <v>0</v>
          </cell>
          <cell r="Y442">
            <v>0</v>
          </cell>
          <cell r="AW442">
            <v>1</v>
          </cell>
          <cell r="BC442">
            <v>5.58</v>
          </cell>
        </row>
        <row r="443">
          <cell r="E443" t="str">
            <v>27</v>
          </cell>
          <cell r="H443" t="str">
            <v>1 клапан</v>
          </cell>
          <cell r="I443">
            <v>1</v>
          </cell>
          <cell r="P443">
            <v>4.41</v>
          </cell>
          <cell r="Q443">
            <v>0.92</v>
          </cell>
          <cell r="R443">
            <v>0.32</v>
          </cell>
          <cell r="S443">
            <v>21.31</v>
          </cell>
          <cell r="U443">
            <v>1.09901</v>
          </cell>
          <cell r="X443">
            <v>26.64</v>
          </cell>
          <cell r="Y443">
            <v>20.03</v>
          </cell>
          <cell r="AL443">
            <v>4.41</v>
          </cell>
          <cell r="AM443">
            <v>0.74</v>
          </cell>
          <cell r="AN443">
            <v>0.18</v>
          </cell>
          <cell r="AO443">
            <v>11.96</v>
          </cell>
          <cell r="AQ443">
            <v>1.03</v>
          </cell>
          <cell r="DD443" t="str">
            <v/>
          </cell>
          <cell r="DE443" t="str">
            <v/>
          </cell>
          <cell r="DG443" t="str">
            <v>)*1,67</v>
          </cell>
          <cell r="DI443" t="str">
            <v/>
          </cell>
        </row>
        <row r="444">
          <cell r="P444">
            <v>24.61</v>
          </cell>
          <cell r="Q444">
            <v>11.14</v>
          </cell>
          <cell r="R444">
            <v>7.75</v>
          </cell>
          <cell r="S444">
            <v>516.34</v>
          </cell>
          <cell r="X444">
            <v>516.34</v>
          </cell>
          <cell r="Y444">
            <v>232.35</v>
          </cell>
          <cell r="AV444">
            <v>1.0669999999999999</v>
          </cell>
          <cell r="AW444">
            <v>1</v>
          </cell>
          <cell r="BA444">
            <v>24.23</v>
          </cell>
          <cell r="BB444">
            <v>10.11</v>
          </cell>
          <cell r="BC444">
            <v>5.58</v>
          </cell>
          <cell r="BS444">
            <v>24.23</v>
          </cell>
          <cell r="BZ444">
            <v>100</v>
          </cell>
          <cell r="CA444">
            <v>45</v>
          </cell>
          <cell r="DN444">
            <v>125</v>
          </cell>
          <cell r="DO444">
            <v>94</v>
          </cell>
        </row>
        <row r="445">
          <cell r="E445" t="str">
            <v>27,1</v>
          </cell>
          <cell r="F445" t="str">
            <v>1.19-6-214</v>
          </cell>
          <cell r="H445" t="str">
            <v>шт.</v>
          </cell>
          <cell r="I445">
            <v>1</v>
          </cell>
          <cell r="O445">
            <v>247.15</v>
          </cell>
          <cell r="R445">
            <v>0</v>
          </cell>
          <cell r="X445">
            <v>0</v>
          </cell>
          <cell r="Y445">
            <v>0</v>
          </cell>
          <cell r="AK445">
            <v>247.15</v>
          </cell>
        </row>
        <row r="446">
          <cell r="O446">
            <v>2572.83</v>
          </cell>
          <cell r="R446">
            <v>0</v>
          </cell>
          <cell r="X446">
            <v>0</v>
          </cell>
          <cell r="Y446">
            <v>0</v>
          </cell>
          <cell r="AW446">
            <v>1</v>
          </cell>
          <cell r="BC446">
            <v>10.41</v>
          </cell>
        </row>
        <row r="447">
          <cell r="E447" t="str">
            <v>28</v>
          </cell>
          <cell r="F447" t="str">
            <v>1.19-12-57</v>
          </cell>
          <cell r="H447" t="str">
            <v>кг</v>
          </cell>
          <cell r="I447">
            <v>15</v>
          </cell>
          <cell r="P447">
            <v>434.7</v>
          </cell>
          <cell r="R447">
            <v>0</v>
          </cell>
          <cell r="X447">
            <v>0</v>
          </cell>
          <cell r="Y447">
            <v>0</v>
          </cell>
          <cell r="AL447">
            <v>28.98</v>
          </cell>
          <cell r="DD447" t="str">
            <v/>
          </cell>
        </row>
        <row r="448">
          <cell r="P448">
            <v>1756.19</v>
          </cell>
          <cell r="R448">
            <v>0</v>
          </cell>
          <cell r="X448">
            <v>0</v>
          </cell>
          <cell r="Y448">
            <v>0</v>
          </cell>
          <cell r="AW448">
            <v>1</v>
          </cell>
          <cell r="BC448">
            <v>4.04</v>
          </cell>
        </row>
        <row r="449">
          <cell r="E449" t="str">
            <v>29</v>
          </cell>
          <cell r="H449" t="str">
            <v>1 м2 поверхности в свету</v>
          </cell>
          <cell r="I449">
            <v>0.18</v>
          </cell>
          <cell r="P449">
            <v>5.18</v>
          </cell>
          <cell r="Q449">
            <v>0.65999999999999992</v>
          </cell>
          <cell r="R449">
            <v>0.18</v>
          </cell>
          <cell r="S449">
            <v>16.37</v>
          </cell>
          <cell r="U449">
            <v>0.79512839999999996</v>
          </cell>
          <cell r="X449">
            <v>20.46</v>
          </cell>
          <cell r="Y449">
            <v>15.39</v>
          </cell>
          <cell r="AL449">
            <v>28.76</v>
          </cell>
          <cell r="AM449">
            <v>3.07</v>
          </cell>
          <cell r="AN449">
            <v>0.56999999999999995</v>
          </cell>
          <cell r="AO449">
            <v>51.05</v>
          </cell>
          <cell r="AQ449">
            <v>4.1399999999999997</v>
          </cell>
          <cell r="DD449" t="str">
            <v/>
          </cell>
          <cell r="DE449" t="str">
            <v/>
          </cell>
          <cell r="DG449" t="str">
            <v>)*1,67</v>
          </cell>
          <cell r="DI449" t="str">
            <v/>
          </cell>
        </row>
        <row r="450">
          <cell r="P450">
            <v>59.41</v>
          </cell>
          <cell r="Q450">
            <v>7.19</v>
          </cell>
          <cell r="R450">
            <v>4.3600000000000003</v>
          </cell>
          <cell r="S450">
            <v>396.65</v>
          </cell>
          <cell r="X450">
            <v>396.65</v>
          </cell>
          <cell r="Y450">
            <v>178.49</v>
          </cell>
          <cell r="AV450">
            <v>1.0669999999999999</v>
          </cell>
          <cell r="AW450">
            <v>1</v>
          </cell>
          <cell r="BA450">
            <v>24.23</v>
          </cell>
          <cell r="BB450">
            <v>9.3000000000000007</v>
          </cell>
          <cell r="BC450">
            <v>11.47</v>
          </cell>
          <cell r="BS450">
            <v>24.23</v>
          </cell>
          <cell r="BZ450">
            <v>100</v>
          </cell>
          <cell r="CA450">
            <v>45</v>
          </cell>
          <cell r="DN450">
            <v>125</v>
          </cell>
          <cell r="DO450">
            <v>94</v>
          </cell>
        </row>
        <row r="451">
          <cell r="E451" t="str">
            <v>30</v>
          </cell>
          <cell r="F451" t="str">
            <v>МКЭ-28-1205/6-7 от 26.10.2016г.</v>
          </cell>
          <cell r="H451" t="str">
            <v>шт.</v>
          </cell>
          <cell r="I451">
            <v>1</v>
          </cell>
          <cell r="P451">
            <v>773.4597849462366</v>
          </cell>
          <cell r="R451">
            <v>0</v>
          </cell>
          <cell r="X451">
            <v>0</v>
          </cell>
          <cell r="Y451">
            <v>0</v>
          </cell>
        </row>
        <row r="452">
          <cell r="P452">
            <v>4315.9056</v>
          </cell>
          <cell r="R452">
            <v>0</v>
          </cell>
          <cell r="X452">
            <v>0</v>
          </cell>
          <cell r="Y452">
            <v>0</v>
          </cell>
          <cell r="AW452">
            <v>1</v>
          </cell>
          <cell r="BC452">
            <v>5.58</v>
          </cell>
        </row>
        <row r="453">
          <cell r="E453" t="str">
            <v>31</v>
          </cell>
          <cell r="H453" t="str">
            <v>1 воздухонагреватель</v>
          </cell>
          <cell r="I453">
            <v>1</v>
          </cell>
          <cell r="P453">
            <v>173.74</v>
          </cell>
          <cell r="Q453">
            <v>16.93</v>
          </cell>
          <cell r="R453">
            <v>3.26</v>
          </cell>
          <cell r="S453">
            <v>155.87</v>
          </cell>
          <cell r="U453">
            <v>7.4727344999999996</v>
          </cell>
          <cell r="X453">
            <v>194.84</v>
          </cell>
          <cell r="Y453">
            <v>146.52000000000001</v>
          </cell>
          <cell r="AL453">
            <v>173.74</v>
          </cell>
          <cell r="AM453">
            <v>13.94</v>
          </cell>
          <cell r="AN453">
            <v>1.74</v>
          </cell>
          <cell r="AO453">
            <v>83.31</v>
          </cell>
          <cell r="AQ453">
            <v>6.67</v>
          </cell>
          <cell r="DD453" t="str">
            <v/>
          </cell>
          <cell r="DE453" t="str">
            <v>)*1,05</v>
          </cell>
          <cell r="DG453" t="str">
            <v>)*1,05)*1,67</v>
          </cell>
          <cell r="DI453" t="str">
            <v>)*1,05</v>
          </cell>
        </row>
        <row r="454">
          <cell r="P454">
            <v>837.43</v>
          </cell>
          <cell r="Q454">
            <v>167.17000000000002</v>
          </cell>
          <cell r="R454">
            <v>78.989999999999995</v>
          </cell>
          <cell r="S454">
            <v>3776.73</v>
          </cell>
          <cell r="X454">
            <v>3776.73</v>
          </cell>
          <cell r="Y454">
            <v>1699.53</v>
          </cell>
          <cell r="AV454">
            <v>1.0669999999999999</v>
          </cell>
          <cell r="AW454">
            <v>1</v>
          </cell>
          <cell r="BA454">
            <v>24.23</v>
          </cell>
          <cell r="BB454">
            <v>8.67</v>
          </cell>
          <cell r="BC454">
            <v>4.82</v>
          </cell>
          <cell r="BS454">
            <v>24.23</v>
          </cell>
          <cell r="BZ454">
            <v>100</v>
          </cell>
          <cell r="CA454">
            <v>45</v>
          </cell>
          <cell r="DN454">
            <v>125</v>
          </cell>
          <cell r="DO454">
            <v>94</v>
          </cell>
        </row>
        <row r="455">
          <cell r="E455" t="str">
            <v>32</v>
          </cell>
          <cell r="F455" t="str">
            <v>МКЭ-33-1593/9-3 от 23.08.2019г.</v>
          </cell>
          <cell r="H455" t="str">
            <v>шт.</v>
          </cell>
          <cell r="I455">
            <v>1</v>
          </cell>
          <cell r="P455">
            <v>2158.610508960573</v>
          </cell>
          <cell r="R455">
            <v>0</v>
          </cell>
          <cell r="X455">
            <v>0</v>
          </cell>
          <cell r="Y455">
            <v>0</v>
          </cell>
        </row>
        <row r="456">
          <cell r="P456">
            <v>12045.046639999999</v>
          </cell>
          <cell r="R456">
            <v>0</v>
          </cell>
          <cell r="X456">
            <v>0</v>
          </cell>
          <cell r="Y456">
            <v>0</v>
          </cell>
          <cell r="AW456">
            <v>1</v>
          </cell>
          <cell r="BC456">
            <v>4.5599999999999996</v>
          </cell>
        </row>
        <row r="458">
          <cell r="G458" t="str">
            <v>П2-8</v>
          </cell>
        </row>
        <row r="488">
          <cell r="G488" t="str">
            <v>П2-12</v>
          </cell>
        </row>
        <row r="492">
          <cell r="E492" t="str">
            <v>33</v>
          </cell>
          <cell r="H492" t="str">
            <v>1  ШТ.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U492">
            <v>0</v>
          </cell>
          <cell r="X492">
            <v>0</v>
          </cell>
          <cell r="Y492">
            <v>0</v>
          </cell>
          <cell r="AL492">
            <v>4.0599999999999996</v>
          </cell>
          <cell r="AM492">
            <v>15.8</v>
          </cell>
          <cell r="AN492">
            <v>1.31</v>
          </cell>
          <cell r="AO492">
            <v>615.5</v>
          </cell>
          <cell r="AQ492">
            <v>51.58</v>
          </cell>
          <cell r="DD492" t="str">
            <v/>
          </cell>
          <cell r="DE492" t="str">
            <v/>
          </cell>
          <cell r="DG492" t="str">
            <v>)*1,67</v>
          </cell>
          <cell r="DI492" t="str">
            <v/>
          </cell>
        </row>
        <row r="493"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X493">
            <v>0</v>
          </cell>
          <cell r="Y493">
            <v>0</v>
          </cell>
          <cell r="AV493">
            <v>1.0669999999999999</v>
          </cell>
          <cell r="AW493">
            <v>1.028</v>
          </cell>
          <cell r="BA493">
            <v>24.23</v>
          </cell>
          <cell r="BB493">
            <v>7.5</v>
          </cell>
          <cell r="BC493">
            <v>6.33</v>
          </cell>
          <cell r="BS493">
            <v>24.23</v>
          </cell>
          <cell r="BZ493">
            <v>68</v>
          </cell>
          <cell r="CA493">
            <v>43</v>
          </cell>
          <cell r="DN493">
            <v>79</v>
          </cell>
          <cell r="DO493">
            <v>70</v>
          </cell>
        </row>
        <row r="494">
          <cell r="E494" t="str">
            <v>34</v>
          </cell>
          <cell r="F494" t="str">
            <v>Согласовать стоимость</v>
          </cell>
          <cell r="H494" t="str">
            <v>шт.</v>
          </cell>
          <cell r="P494">
            <v>0</v>
          </cell>
          <cell r="R494">
            <v>0</v>
          </cell>
          <cell r="X494">
            <v>0</v>
          </cell>
          <cell r="Y494">
            <v>0</v>
          </cell>
          <cell r="AL494">
            <v>38897.39</v>
          </cell>
          <cell r="DD494" t="str">
            <v>=177372,11/4,24*1,03*1,012</v>
          </cell>
        </row>
        <row r="495">
          <cell r="P495">
            <v>0</v>
          </cell>
          <cell r="R495">
            <v>0</v>
          </cell>
          <cell r="X495">
            <v>0</v>
          </cell>
          <cell r="Y495">
            <v>0</v>
          </cell>
          <cell r="AW495">
            <v>1</v>
          </cell>
          <cell r="BC495">
            <v>4.5599999999999996</v>
          </cell>
        </row>
        <row r="497">
          <cell r="G497" t="str">
            <v>П2-12</v>
          </cell>
        </row>
        <row r="527">
          <cell r="G527" t="str">
            <v>В2-1</v>
          </cell>
        </row>
        <row r="531">
          <cell r="E531" t="str">
            <v>35</v>
          </cell>
          <cell r="H531" t="str">
            <v>1  ШТ.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U531">
            <v>0</v>
          </cell>
          <cell r="X531">
            <v>0</v>
          </cell>
          <cell r="Y531">
            <v>0</v>
          </cell>
          <cell r="AL531">
            <v>4.0599999999999996</v>
          </cell>
          <cell r="AM531">
            <v>15.8</v>
          </cell>
          <cell r="AN531">
            <v>1.31</v>
          </cell>
          <cell r="AO531">
            <v>615.5</v>
          </cell>
          <cell r="AQ531">
            <v>51.58</v>
          </cell>
          <cell r="DD531" t="str">
            <v/>
          </cell>
          <cell r="DE531" t="str">
            <v/>
          </cell>
          <cell r="DG531" t="str">
            <v>)*1,67</v>
          </cell>
          <cell r="DI531" t="str">
            <v/>
          </cell>
        </row>
        <row r="532"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X532">
            <v>0</v>
          </cell>
          <cell r="Y532">
            <v>0</v>
          </cell>
          <cell r="AV532">
            <v>1.0669999999999999</v>
          </cell>
          <cell r="AW532">
            <v>1.028</v>
          </cell>
          <cell r="BA532">
            <v>24.23</v>
          </cell>
          <cell r="BB532">
            <v>7.5</v>
          </cell>
          <cell r="BC532">
            <v>6.33</v>
          </cell>
          <cell r="BS532">
            <v>24.23</v>
          </cell>
          <cell r="BZ532">
            <v>68</v>
          </cell>
          <cell r="CA532">
            <v>43</v>
          </cell>
          <cell r="DN532">
            <v>79</v>
          </cell>
          <cell r="DO532">
            <v>70</v>
          </cell>
        </row>
        <row r="533">
          <cell r="E533" t="str">
            <v>36</v>
          </cell>
          <cell r="F533" t="str">
            <v>Согласовать стоимость</v>
          </cell>
          <cell r="H533" t="str">
            <v>шт.</v>
          </cell>
          <cell r="P533">
            <v>0</v>
          </cell>
          <cell r="R533">
            <v>0</v>
          </cell>
          <cell r="X533">
            <v>0</v>
          </cell>
          <cell r="Y533">
            <v>0</v>
          </cell>
          <cell r="AL533">
            <v>74115.820000000007</v>
          </cell>
          <cell r="DD533" t="str">
            <v>=337968,14/4,24*1,03*1,012</v>
          </cell>
        </row>
        <row r="534">
          <cell r="P534">
            <v>0</v>
          </cell>
          <cell r="R534">
            <v>0</v>
          </cell>
          <cell r="X534">
            <v>0</v>
          </cell>
          <cell r="Y534">
            <v>0</v>
          </cell>
          <cell r="AW534">
            <v>1</v>
          </cell>
          <cell r="BC534">
            <v>4.5599999999999996</v>
          </cell>
        </row>
        <row r="536">
          <cell r="G536" t="str">
            <v>В2-1</v>
          </cell>
        </row>
        <row r="566">
          <cell r="G566" t="str">
            <v>В2-2</v>
          </cell>
        </row>
        <row r="570">
          <cell r="E570" t="str">
            <v>37</v>
          </cell>
          <cell r="H570" t="str">
            <v>1  ШТ.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U570">
            <v>0</v>
          </cell>
          <cell r="X570">
            <v>0</v>
          </cell>
          <cell r="Y570">
            <v>0</v>
          </cell>
          <cell r="AL570">
            <v>4.0599999999999996</v>
          </cell>
          <cell r="AM570">
            <v>15.8</v>
          </cell>
          <cell r="AN570">
            <v>1.31</v>
          </cell>
          <cell r="AO570">
            <v>615.5</v>
          </cell>
          <cell r="AQ570">
            <v>51.58</v>
          </cell>
          <cell r="DD570" t="str">
            <v/>
          </cell>
          <cell r="DE570" t="str">
            <v/>
          </cell>
          <cell r="DG570" t="str">
            <v>)*1,67</v>
          </cell>
          <cell r="DI570" t="str">
            <v/>
          </cell>
        </row>
        <row r="571"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X571">
            <v>0</v>
          </cell>
          <cell r="Y571">
            <v>0</v>
          </cell>
          <cell r="AV571">
            <v>1.0669999999999999</v>
          </cell>
          <cell r="AW571">
            <v>1.028</v>
          </cell>
          <cell r="BA571">
            <v>24.23</v>
          </cell>
          <cell r="BB571">
            <v>7.5</v>
          </cell>
          <cell r="BC571">
            <v>6.33</v>
          </cell>
          <cell r="BS571">
            <v>24.23</v>
          </cell>
          <cell r="BZ571">
            <v>68</v>
          </cell>
          <cell r="CA571">
            <v>43</v>
          </cell>
          <cell r="DN571">
            <v>79</v>
          </cell>
          <cell r="DO571">
            <v>70</v>
          </cell>
        </row>
        <row r="572">
          <cell r="E572" t="str">
            <v>38</v>
          </cell>
          <cell r="F572" t="str">
            <v>Согласовать стоимость</v>
          </cell>
          <cell r="H572" t="str">
            <v>шт.</v>
          </cell>
          <cell r="P572">
            <v>0</v>
          </cell>
          <cell r="R572">
            <v>0</v>
          </cell>
          <cell r="X572">
            <v>0</v>
          </cell>
          <cell r="Y572">
            <v>0</v>
          </cell>
          <cell r="AL572">
            <v>71496.11</v>
          </cell>
          <cell r="DD572" t="str">
            <v>=326022,27/4,24*1,03*1,012</v>
          </cell>
        </row>
        <row r="573">
          <cell r="P573">
            <v>0</v>
          </cell>
          <cell r="R573">
            <v>0</v>
          </cell>
          <cell r="X573">
            <v>0</v>
          </cell>
          <cell r="Y573">
            <v>0</v>
          </cell>
          <cell r="AW573">
            <v>1</v>
          </cell>
          <cell r="BC573">
            <v>4.5599999999999996</v>
          </cell>
        </row>
        <row r="575">
          <cell r="G575" t="str">
            <v>В2-2</v>
          </cell>
        </row>
        <row r="605">
          <cell r="G605" t="str">
            <v>В2-3</v>
          </cell>
        </row>
        <row r="614">
          <cell r="G614" t="str">
            <v>В2-3</v>
          </cell>
        </row>
        <row r="644">
          <cell r="G644" t="str">
            <v>В2-4</v>
          </cell>
        </row>
        <row r="648">
          <cell r="E648" t="str">
            <v>41</v>
          </cell>
          <cell r="H648" t="str">
            <v>1  ШТ.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U648">
            <v>0</v>
          </cell>
          <cell r="X648">
            <v>0</v>
          </cell>
          <cell r="Y648">
            <v>0</v>
          </cell>
          <cell r="AL648">
            <v>4.0599999999999996</v>
          </cell>
          <cell r="AM648">
            <v>15.8</v>
          </cell>
          <cell r="AN648">
            <v>1.31</v>
          </cell>
          <cell r="AO648">
            <v>615.5</v>
          </cell>
          <cell r="AQ648">
            <v>51.58</v>
          </cell>
          <cell r="DD648" t="str">
            <v/>
          </cell>
          <cell r="DE648" t="str">
            <v/>
          </cell>
          <cell r="DG648" t="str">
            <v>)*1,67</v>
          </cell>
          <cell r="DI648" t="str">
            <v/>
          </cell>
        </row>
        <row r="649"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X649">
            <v>0</v>
          </cell>
          <cell r="Y649">
            <v>0</v>
          </cell>
          <cell r="AV649">
            <v>1.0669999999999999</v>
          </cell>
          <cell r="AW649">
            <v>1.028</v>
          </cell>
          <cell r="BA649">
            <v>24.23</v>
          </cell>
          <cell r="BB649">
            <v>7.5</v>
          </cell>
          <cell r="BC649">
            <v>6.33</v>
          </cell>
          <cell r="BS649">
            <v>24.23</v>
          </cell>
          <cell r="BZ649">
            <v>68</v>
          </cell>
          <cell r="CA649">
            <v>43</v>
          </cell>
          <cell r="DN649">
            <v>79</v>
          </cell>
          <cell r="DO649">
            <v>70</v>
          </cell>
        </row>
        <row r="650">
          <cell r="E650" t="str">
            <v>42</v>
          </cell>
          <cell r="F650" t="str">
            <v>Согласовать стоимость</v>
          </cell>
          <cell r="H650" t="str">
            <v>шт.</v>
          </cell>
          <cell r="P650">
            <v>0</v>
          </cell>
          <cell r="R650">
            <v>0</v>
          </cell>
          <cell r="X650">
            <v>0</v>
          </cell>
          <cell r="Y650">
            <v>0</v>
          </cell>
          <cell r="AL650">
            <v>82466.86</v>
          </cell>
          <cell r="DD650" t="str">
            <v>=376048,87/4,24*1,03*1,012</v>
          </cell>
        </row>
        <row r="651">
          <cell r="P651">
            <v>0</v>
          </cell>
          <cell r="R651">
            <v>0</v>
          </cell>
          <cell r="X651">
            <v>0</v>
          </cell>
          <cell r="Y651">
            <v>0</v>
          </cell>
          <cell r="AW651">
            <v>1</v>
          </cell>
          <cell r="BC651">
            <v>4.5599999999999996</v>
          </cell>
        </row>
        <row r="653">
          <cell r="G653" t="str">
            <v>В2-4</v>
          </cell>
        </row>
        <row r="683">
          <cell r="G683" t="str">
            <v>В2-5</v>
          </cell>
        </row>
        <row r="687">
          <cell r="E687" t="str">
            <v>43</v>
          </cell>
          <cell r="H687" t="str">
            <v>1  ШТ.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U687">
            <v>0</v>
          </cell>
          <cell r="X687">
            <v>0</v>
          </cell>
          <cell r="Y687">
            <v>0</v>
          </cell>
          <cell r="AL687">
            <v>4.0599999999999996</v>
          </cell>
          <cell r="AM687">
            <v>15.8</v>
          </cell>
          <cell r="AN687">
            <v>1.31</v>
          </cell>
          <cell r="AO687">
            <v>615.5</v>
          </cell>
          <cell r="AQ687">
            <v>51.58</v>
          </cell>
          <cell r="DD687" t="str">
            <v/>
          </cell>
          <cell r="DE687" t="str">
            <v/>
          </cell>
          <cell r="DG687" t="str">
            <v>)*1,67</v>
          </cell>
          <cell r="DI687" t="str">
            <v/>
          </cell>
        </row>
        <row r="688"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X688">
            <v>0</v>
          </cell>
          <cell r="Y688">
            <v>0</v>
          </cell>
          <cell r="AV688">
            <v>1.0669999999999999</v>
          </cell>
          <cell r="AW688">
            <v>1.028</v>
          </cell>
          <cell r="BA688">
            <v>24.23</v>
          </cell>
          <cell r="BB688">
            <v>7.5</v>
          </cell>
          <cell r="BC688">
            <v>6.33</v>
          </cell>
          <cell r="BS688">
            <v>24.23</v>
          </cell>
          <cell r="BZ688">
            <v>68</v>
          </cell>
          <cell r="CA688">
            <v>43</v>
          </cell>
          <cell r="DN688">
            <v>79</v>
          </cell>
          <cell r="DO688">
            <v>70</v>
          </cell>
        </row>
        <row r="689">
          <cell r="E689" t="str">
            <v>44</v>
          </cell>
          <cell r="F689" t="str">
            <v>Согласовать стоимость</v>
          </cell>
          <cell r="H689" t="str">
            <v>шт.</v>
          </cell>
          <cell r="P689">
            <v>0</v>
          </cell>
          <cell r="R689">
            <v>0</v>
          </cell>
          <cell r="X689">
            <v>0</v>
          </cell>
          <cell r="Y689">
            <v>0</v>
          </cell>
          <cell r="AL689">
            <v>52596.77</v>
          </cell>
          <cell r="DD689" t="str">
            <v>=239841,29/4,24*1,03*1,012</v>
          </cell>
        </row>
        <row r="690">
          <cell r="P690">
            <v>0</v>
          </cell>
          <cell r="R690">
            <v>0</v>
          </cell>
          <cell r="X690">
            <v>0</v>
          </cell>
          <cell r="Y690">
            <v>0</v>
          </cell>
          <cell r="AW690">
            <v>1</v>
          </cell>
          <cell r="BC690">
            <v>4.5599999999999996</v>
          </cell>
        </row>
        <row r="692">
          <cell r="G692" t="str">
            <v>В2-5</v>
          </cell>
        </row>
        <row r="722">
          <cell r="G722" t="str">
            <v>В2-6, В2-6р</v>
          </cell>
        </row>
        <row r="726">
          <cell r="E726" t="str">
            <v>45</v>
          </cell>
          <cell r="H726" t="str">
            <v>1  ШТ.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U726">
            <v>0</v>
          </cell>
          <cell r="X726">
            <v>0</v>
          </cell>
          <cell r="Y726">
            <v>0</v>
          </cell>
          <cell r="AL726">
            <v>4.0599999999999996</v>
          </cell>
          <cell r="AM726">
            <v>15.8</v>
          </cell>
          <cell r="AN726">
            <v>1.31</v>
          </cell>
          <cell r="AO726">
            <v>615.5</v>
          </cell>
          <cell r="AQ726">
            <v>51.58</v>
          </cell>
          <cell r="DD726" t="str">
            <v/>
          </cell>
          <cell r="DE726" t="str">
            <v/>
          </cell>
          <cell r="DG726" t="str">
            <v>)*1,67</v>
          </cell>
          <cell r="DI726" t="str">
            <v/>
          </cell>
        </row>
        <row r="727"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X727">
            <v>0</v>
          </cell>
          <cell r="Y727">
            <v>0</v>
          </cell>
          <cell r="AV727">
            <v>1.0669999999999999</v>
          </cell>
          <cell r="AW727">
            <v>1.028</v>
          </cell>
          <cell r="BA727">
            <v>24.23</v>
          </cell>
          <cell r="BB727">
            <v>7.5</v>
          </cell>
          <cell r="BC727">
            <v>6.33</v>
          </cell>
          <cell r="BS727">
            <v>24.23</v>
          </cell>
          <cell r="BZ727">
            <v>68</v>
          </cell>
          <cell r="CA727">
            <v>43</v>
          </cell>
          <cell r="DN727">
            <v>79</v>
          </cell>
          <cell r="DO727">
            <v>70</v>
          </cell>
        </row>
        <row r="728">
          <cell r="E728" t="str">
            <v>46</v>
          </cell>
          <cell r="F728" t="str">
            <v>Согласовать стоимость</v>
          </cell>
          <cell r="H728" t="str">
            <v>шт.</v>
          </cell>
          <cell r="P728">
            <v>0</v>
          </cell>
          <cell r="R728">
            <v>0</v>
          </cell>
          <cell r="X728">
            <v>0</v>
          </cell>
          <cell r="Y728">
            <v>0</v>
          </cell>
          <cell r="AL728">
            <v>181919.92</v>
          </cell>
          <cell r="DD728" t="str">
            <v>=829554,84/4,24*1,03*1,012</v>
          </cell>
        </row>
        <row r="729">
          <cell r="P729">
            <v>0</v>
          </cell>
          <cell r="R729">
            <v>0</v>
          </cell>
          <cell r="X729">
            <v>0</v>
          </cell>
          <cell r="Y729">
            <v>0</v>
          </cell>
          <cell r="AW729">
            <v>1</v>
          </cell>
          <cell r="BC729">
            <v>4.5599999999999996</v>
          </cell>
        </row>
        <row r="731">
          <cell r="G731" t="str">
            <v>В2-6, В2-6р</v>
          </cell>
        </row>
        <row r="761">
          <cell r="G761" t="str">
            <v>В2-6.1, В2-6.1р</v>
          </cell>
        </row>
        <row r="765">
          <cell r="E765" t="str">
            <v>47</v>
          </cell>
          <cell r="H765" t="str">
            <v>1 вентилятор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U765">
            <v>0</v>
          </cell>
          <cell r="X765">
            <v>0</v>
          </cell>
          <cell r="Y765">
            <v>0</v>
          </cell>
          <cell r="AL765">
            <v>2.62</v>
          </cell>
          <cell r="AM765">
            <v>8.82</v>
          </cell>
          <cell r="AN765">
            <v>1.47</v>
          </cell>
          <cell r="AO765">
            <v>62.6</v>
          </cell>
          <cell r="AQ765">
            <v>4.96</v>
          </cell>
          <cell r="DD765" t="str">
            <v/>
          </cell>
          <cell r="DE765" t="str">
            <v>)*1,05</v>
          </cell>
          <cell r="DG765" t="str">
            <v>)*1,05)*1,67</v>
          </cell>
          <cell r="DI765" t="str">
            <v>)*1,05</v>
          </cell>
        </row>
        <row r="766"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X766">
            <v>0</v>
          </cell>
          <cell r="Y766">
            <v>0</v>
          </cell>
          <cell r="AV766">
            <v>1.0669999999999999</v>
          </cell>
          <cell r="AW766">
            <v>1</v>
          </cell>
          <cell r="BA766">
            <v>24.23</v>
          </cell>
          <cell r="BB766">
            <v>9.06</v>
          </cell>
          <cell r="BC766">
            <v>2.52</v>
          </cell>
          <cell r="BS766">
            <v>24.23</v>
          </cell>
          <cell r="BZ766">
            <v>100</v>
          </cell>
          <cell r="CA766">
            <v>45</v>
          </cell>
          <cell r="DN766">
            <v>125</v>
          </cell>
          <cell r="DO766">
            <v>94</v>
          </cell>
        </row>
        <row r="767">
          <cell r="E767" t="str">
            <v>48</v>
          </cell>
          <cell r="H767" t="str">
            <v>1  ШТ.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U767">
            <v>0</v>
          </cell>
          <cell r="X767">
            <v>0</v>
          </cell>
          <cell r="Y767">
            <v>0</v>
          </cell>
          <cell r="AL767">
            <v>14.07</v>
          </cell>
          <cell r="AM767">
            <v>3.81</v>
          </cell>
          <cell r="AN767">
            <v>0.27</v>
          </cell>
          <cell r="AO767">
            <v>26.78</v>
          </cell>
          <cell r="AQ767">
            <v>2.06</v>
          </cell>
          <cell r="DD767" t="str">
            <v/>
          </cell>
          <cell r="DE767" t="str">
            <v/>
          </cell>
          <cell r="DG767" t="str">
            <v>)*1,67</v>
          </cell>
          <cell r="DI767" t="str">
            <v/>
          </cell>
        </row>
        <row r="768"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X768">
            <v>0</v>
          </cell>
          <cell r="Y768">
            <v>0</v>
          </cell>
          <cell r="AV768">
            <v>1.0469999999999999</v>
          </cell>
          <cell r="AW768">
            <v>1</v>
          </cell>
          <cell r="BA768">
            <v>24.23</v>
          </cell>
          <cell r="BB768">
            <v>6.88</v>
          </cell>
          <cell r="BC768">
            <v>5.58</v>
          </cell>
          <cell r="BS768">
            <v>24.23</v>
          </cell>
          <cell r="BZ768">
            <v>90</v>
          </cell>
          <cell r="CA768">
            <v>43</v>
          </cell>
          <cell r="DN768">
            <v>112</v>
          </cell>
          <cell r="DO768">
            <v>70</v>
          </cell>
        </row>
        <row r="769">
          <cell r="E769" t="str">
            <v>49</v>
          </cell>
          <cell r="F769" t="str">
            <v>Согласовать стоимость</v>
          </cell>
          <cell r="H769" t="str">
            <v>шт.</v>
          </cell>
          <cell r="P769">
            <v>0</v>
          </cell>
          <cell r="R769">
            <v>0</v>
          </cell>
          <cell r="X769">
            <v>0</v>
          </cell>
          <cell r="Y769">
            <v>0</v>
          </cell>
          <cell r="AL769">
            <v>5776.93</v>
          </cell>
          <cell r="DD769" t="str">
            <v>=32235,25/5,24*1,02</v>
          </cell>
        </row>
        <row r="770">
          <cell r="P770">
            <v>0</v>
          </cell>
          <cell r="R770">
            <v>0</v>
          </cell>
          <cell r="X770">
            <v>0</v>
          </cell>
          <cell r="Y770">
            <v>0</v>
          </cell>
          <cell r="AW770">
            <v>1</v>
          </cell>
          <cell r="BC770">
            <v>5.58</v>
          </cell>
        </row>
        <row r="771">
          <cell r="E771" t="str">
            <v>50</v>
          </cell>
          <cell r="H771" t="str">
            <v>1 м2</v>
          </cell>
          <cell r="I771">
            <v>0.59279999999999999</v>
          </cell>
          <cell r="P771">
            <v>3.22</v>
          </cell>
          <cell r="Q771">
            <v>0.55000000000000004</v>
          </cell>
          <cell r="R771">
            <v>0.15</v>
          </cell>
          <cell r="S771">
            <v>68.75</v>
          </cell>
          <cell r="U771">
            <v>3.6369761999999999</v>
          </cell>
          <cell r="X771">
            <v>85.94</v>
          </cell>
          <cell r="Y771">
            <v>64.63</v>
          </cell>
          <cell r="AL771">
            <v>5.43</v>
          </cell>
          <cell r="AM771">
            <v>0.77</v>
          </cell>
          <cell r="AN771">
            <v>0.14000000000000001</v>
          </cell>
          <cell r="AO771">
            <v>65.09</v>
          </cell>
          <cell r="AQ771">
            <v>5.75</v>
          </cell>
          <cell r="DD771" t="str">
            <v/>
          </cell>
          <cell r="DE771" t="str">
            <v/>
          </cell>
          <cell r="DG771" t="str">
            <v>)*1,67</v>
          </cell>
          <cell r="DI771" t="str">
            <v/>
          </cell>
        </row>
        <row r="772">
          <cell r="P772">
            <v>11.33</v>
          </cell>
          <cell r="Q772">
            <v>5.99</v>
          </cell>
          <cell r="R772">
            <v>3.63</v>
          </cell>
          <cell r="S772">
            <v>1665.81</v>
          </cell>
          <cell r="X772">
            <v>1665.81</v>
          </cell>
          <cell r="Y772">
            <v>749.61</v>
          </cell>
          <cell r="AV772">
            <v>1.0669999999999999</v>
          </cell>
          <cell r="AW772">
            <v>1</v>
          </cell>
          <cell r="BA772">
            <v>24.23</v>
          </cell>
          <cell r="BB772">
            <v>9.27</v>
          </cell>
          <cell r="BC772">
            <v>3.52</v>
          </cell>
          <cell r="BS772">
            <v>24.23</v>
          </cell>
          <cell r="BZ772">
            <v>100</v>
          </cell>
          <cell r="CA772">
            <v>45</v>
          </cell>
          <cell r="DN772">
            <v>125</v>
          </cell>
          <cell r="DO772">
            <v>94</v>
          </cell>
        </row>
        <row r="773">
          <cell r="E773" t="str">
            <v>51</v>
          </cell>
          <cell r="F773" t="str">
            <v>МКЭ-28-685/6-1 от 14.03.2016</v>
          </cell>
          <cell r="H773" t="str">
            <v>шт.</v>
          </cell>
          <cell r="I773">
            <v>4</v>
          </cell>
          <cell r="P773">
            <v>757.50537634408602</v>
          </cell>
          <cell r="R773">
            <v>0</v>
          </cell>
          <cell r="X773">
            <v>0</v>
          </cell>
          <cell r="Y773">
            <v>0</v>
          </cell>
        </row>
        <row r="774">
          <cell r="P774">
            <v>4226.88</v>
          </cell>
          <cell r="R774">
            <v>0</v>
          </cell>
          <cell r="X774">
            <v>0</v>
          </cell>
          <cell r="Y774">
            <v>0</v>
          </cell>
          <cell r="AW774">
            <v>1</v>
          </cell>
          <cell r="BC774">
            <v>5.58</v>
          </cell>
        </row>
        <row r="775">
          <cell r="E775" t="str">
            <v>52</v>
          </cell>
          <cell r="H775" t="str">
            <v>1 клапан</v>
          </cell>
          <cell r="I775">
            <v>2</v>
          </cell>
          <cell r="P775">
            <v>11.62</v>
          </cell>
          <cell r="Q775">
            <v>3.68</v>
          </cell>
          <cell r="R775">
            <v>1.25</v>
          </cell>
          <cell r="S775">
            <v>52.96</v>
          </cell>
          <cell r="U775">
            <v>2.7315199999999997</v>
          </cell>
          <cell r="X775">
            <v>66.2</v>
          </cell>
          <cell r="Y775">
            <v>49.78</v>
          </cell>
          <cell r="AL775">
            <v>5.81</v>
          </cell>
          <cell r="AM775">
            <v>1.49</v>
          </cell>
          <cell r="AN775">
            <v>0.35</v>
          </cell>
          <cell r="AO775">
            <v>14.86</v>
          </cell>
          <cell r="AQ775">
            <v>1.28</v>
          </cell>
          <cell r="DD775" t="str">
            <v/>
          </cell>
          <cell r="DE775" t="str">
            <v/>
          </cell>
          <cell r="DG775" t="str">
            <v>)*1,67</v>
          </cell>
          <cell r="DI775" t="str">
            <v/>
          </cell>
        </row>
        <row r="776">
          <cell r="P776">
            <v>64.84</v>
          </cell>
          <cell r="Q776">
            <v>43.76</v>
          </cell>
          <cell r="R776">
            <v>30.29</v>
          </cell>
          <cell r="S776">
            <v>1283.22</v>
          </cell>
          <cell r="X776">
            <v>1283.22</v>
          </cell>
          <cell r="Y776">
            <v>577.45000000000005</v>
          </cell>
          <cell r="AV776">
            <v>1.0669999999999999</v>
          </cell>
          <cell r="AW776">
            <v>1</v>
          </cell>
          <cell r="BA776">
            <v>24.23</v>
          </cell>
          <cell r="BB776">
            <v>9.9499999999999993</v>
          </cell>
          <cell r="BC776">
            <v>5.58</v>
          </cell>
          <cell r="BS776">
            <v>24.23</v>
          </cell>
          <cell r="BZ776">
            <v>100</v>
          </cell>
          <cell r="CA776">
            <v>45</v>
          </cell>
          <cell r="DN776">
            <v>125</v>
          </cell>
          <cell r="DO776">
            <v>94</v>
          </cell>
        </row>
        <row r="777">
          <cell r="E777" t="str">
            <v>53</v>
          </cell>
          <cell r="F777" t="str">
            <v>1.19-6-209</v>
          </cell>
          <cell r="H777" t="str">
            <v>шт.</v>
          </cell>
          <cell r="I777">
            <v>2</v>
          </cell>
          <cell r="P777">
            <v>931.46</v>
          </cell>
          <cell r="R777">
            <v>0</v>
          </cell>
          <cell r="X777">
            <v>0</v>
          </cell>
          <cell r="Y777">
            <v>0</v>
          </cell>
          <cell r="AL777">
            <v>465.73</v>
          </cell>
          <cell r="DD777" t="str">
            <v/>
          </cell>
        </row>
        <row r="778">
          <cell r="P778">
            <v>5355.9</v>
          </cell>
          <cell r="R778">
            <v>0</v>
          </cell>
          <cell r="X778">
            <v>0</v>
          </cell>
          <cell r="Y778">
            <v>0</v>
          </cell>
          <cell r="AW778">
            <v>1</v>
          </cell>
          <cell r="BC778">
            <v>5.75</v>
          </cell>
        </row>
        <row r="779">
          <cell r="E779" t="str">
            <v>54</v>
          </cell>
          <cell r="F779" t="str">
            <v>1.19-12-57</v>
          </cell>
          <cell r="H779" t="str">
            <v>кг</v>
          </cell>
          <cell r="I779">
            <v>30</v>
          </cell>
          <cell r="P779">
            <v>869.4</v>
          </cell>
          <cell r="R779">
            <v>0</v>
          </cell>
          <cell r="X779">
            <v>0</v>
          </cell>
          <cell r="Y779">
            <v>0</v>
          </cell>
          <cell r="AL779">
            <v>28.98</v>
          </cell>
          <cell r="DD779" t="str">
            <v/>
          </cell>
        </row>
        <row r="780">
          <cell r="P780">
            <v>3512.38</v>
          </cell>
          <cell r="R780">
            <v>0</v>
          </cell>
          <cell r="X780">
            <v>0</v>
          </cell>
          <cell r="Y780">
            <v>0</v>
          </cell>
          <cell r="AW780">
            <v>1</v>
          </cell>
          <cell r="BC780">
            <v>4.04</v>
          </cell>
        </row>
        <row r="782">
          <cell r="G782" t="str">
            <v>В2-6.1, В2-6.1р</v>
          </cell>
        </row>
        <row r="812">
          <cell r="G812" t="str">
            <v>В2-7</v>
          </cell>
        </row>
        <row r="835">
          <cell r="G835" t="str">
            <v>В2-7</v>
          </cell>
        </row>
        <row r="865">
          <cell r="G865" t="str">
            <v>В2-8</v>
          </cell>
        </row>
        <row r="869">
          <cell r="E869" t="str">
            <v>64</v>
          </cell>
          <cell r="H869" t="str">
            <v>1 вентилятор</v>
          </cell>
          <cell r="I869">
            <v>1</v>
          </cell>
          <cell r="P869">
            <v>2.62</v>
          </cell>
          <cell r="Q869">
            <v>10.98</v>
          </cell>
          <cell r="R869">
            <v>2.75</v>
          </cell>
          <cell r="S869">
            <v>117.12</v>
          </cell>
          <cell r="U869">
            <v>5.5569360000000003</v>
          </cell>
          <cell r="X869">
            <v>146.4</v>
          </cell>
          <cell r="Y869">
            <v>110.09</v>
          </cell>
          <cell r="AL869">
            <v>2.62</v>
          </cell>
          <cell r="AM869">
            <v>8.82</v>
          </cell>
          <cell r="AN869">
            <v>1.47</v>
          </cell>
          <cell r="AO869">
            <v>62.6</v>
          </cell>
          <cell r="AQ869">
            <v>4.96</v>
          </cell>
          <cell r="DD869" t="str">
            <v/>
          </cell>
          <cell r="DE869" t="str">
            <v>)*1,05</v>
          </cell>
          <cell r="DG869" t="str">
            <v>)*1,05)*1,67</v>
          </cell>
          <cell r="DI869" t="str">
            <v>)*1,05</v>
          </cell>
        </row>
        <row r="870">
          <cell r="P870">
            <v>6.6</v>
          </cell>
          <cell r="Q870">
            <v>116.16</v>
          </cell>
          <cell r="R870">
            <v>66.63</v>
          </cell>
          <cell r="S870">
            <v>2837.82</v>
          </cell>
          <cell r="X870">
            <v>2837.82</v>
          </cell>
          <cell r="Y870">
            <v>1277.02</v>
          </cell>
          <cell r="AV870">
            <v>1.0669999999999999</v>
          </cell>
          <cell r="AW870">
            <v>1</v>
          </cell>
          <cell r="BA870">
            <v>24.23</v>
          </cell>
          <cell r="BB870">
            <v>9.06</v>
          </cell>
          <cell r="BC870">
            <v>2.52</v>
          </cell>
          <cell r="BS870">
            <v>24.23</v>
          </cell>
          <cell r="BZ870">
            <v>100</v>
          </cell>
          <cell r="CA870">
            <v>45</v>
          </cell>
          <cell r="DN870">
            <v>125</v>
          </cell>
          <cell r="DO870">
            <v>94</v>
          </cell>
        </row>
        <row r="871">
          <cell r="E871" t="str">
            <v>65</v>
          </cell>
          <cell r="H871" t="str">
            <v>1  ШТ.</v>
          </cell>
          <cell r="I871">
            <v>1</v>
          </cell>
          <cell r="P871">
            <v>14.07</v>
          </cell>
          <cell r="Q871">
            <v>4.1800000000000006</v>
          </cell>
          <cell r="R871">
            <v>0.47</v>
          </cell>
          <cell r="S871">
            <v>46.82</v>
          </cell>
          <cell r="U871">
            <v>2.1568199999999997</v>
          </cell>
          <cell r="X871">
            <v>52.44</v>
          </cell>
          <cell r="Y871">
            <v>32.770000000000003</v>
          </cell>
          <cell r="AL871">
            <v>14.07</v>
          </cell>
          <cell r="AM871">
            <v>3.81</v>
          </cell>
          <cell r="AN871">
            <v>0.27</v>
          </cell>
          <cell r="AO871">
            <v>26.78</v>
          </cell>
          <cell r="AQ871">
            <v>2.06</v>
          </cell>
          <cell r="DD871" t="str">
            <v/>
          </cell>
          <cell r="DE871" t="str">
            <v/>
          </cell>
          <cell r="DG871" t="str">
            <v>)*1,67</v>
          </cell>
          <cell r="DI871" t="str">
            <v/>
          </cell>
        </row>
        <row r="872">
          <cell r="P872">
            <v>78.510000000000005</v>
          </cell>
          <cell r="Q872">
            <v>32.049999999999997</v>
          </cell>
          <cell r="R872">
            <v>11.39</v>
          </cell>
          <cell r="S872">
            <v>1134.45</v>
          </cell>
          <cell r="X872">
            <v>1021.01</v>
          </cell>
          <cell r="Y872">
            <v>487.81</v>
          </cell>
          <cell r="AV872">
            <v>1.0469999999999999</v>
          </cell>
          <cell r="AW872">
            <v>1</v>
          </cell>
          <cell r="BA872">
            <v>24.23</v>
          </cell>
          <cell r="BB872">
            <v>6.88</v>
          </cell>
          <cell r="BC872">
            <v>5.58</v>
          </cell>
          <cell r="BS872">
            <v>24.23</v>
          </cell>
          <cell r="BZ872">
            <v>90</v>
          </cell>
          <cell r="CA872">
            <v>43</v>
          </cell>
          <cell r="DN872">
            <v>112</v>
          </cell>
          <cell r="DO872">
            <v>70</v>
          </cell>
        </row>
        <row r="873">
          <cell r="E873" t="str">
            <v>66</v>
          </cell>
          <cell r="F873" t="str">
            <v>МКЭ-28-1210/5-1 от 22.12.2015</v>
          </cell>
          <cell r="H873" t="str">
            <v>шт.</v>
          </cell>
          <cell r="I873">
            <v>1</v>
          </cell>
          <cell r="P873">
            <v>7441.6129032258059</v>
          </cell>
          <cell r="R873">
            <v>0</v>
          </cell>
          <cell r="X873">
            <v>0</v>
          </cell>
          <cell r="Y873">
            <v>0</v>
          </cell>
        </row>
        <row r="874">
          <cell r="P874">
            <v>41524.199999999997</v>
          </cell>
          <cell r="R874">
            <v>0</v>
          </cell>
          <cell r="X874">
            <v>0</v>
          </cell>
          <cell r="Y874">
            <v>0</v>
          </cell>
          <cell r="AW874">
            <v>1</v>
          </cell>
          <cell r="BC874">
            <v>5.58</v>
          </cell>
        </row>
        <row r="875">
          <cell r="E875" t="str">
            <v>67</v>
          </cell>
          <cell r="H875" t="str">
            <v>1 м2</v>
          </cell>
          <cell r="I875">
            <v>0.34320000000000001</v>
          </cell>
          <cell r="P875">
            <v>1.86</v>
          </cell>
          <cell r="Q875">
            <v>0.31000000000000005</v>
          </cell>
          <cell r="R875">
            <v>0.09</v>
          </cell>
          <cell r="S875">
            <v>39.81</v>
          </cell>
          <cell r="U875">
            <v>2.1056178000000001</v>
          </cell>
          <cell r="X875">
            <v>49.76</v>
          </cell>
          <cell r="Y875">
            <v>37.42</v>
          </cell>
          <cell r="AL875">
            <v>5.43</v>
          </cell>
          <cell r="AM875">
            <v>0.77</v>
          </cell>
          <cell r="AN875">
            <v>0.14000000000000001</v>
          </cell>
          <cell r="AO875">
            <v>65.09</v>
          </cell>
          <cell r="AQ875">
            <v>5.75</v>
          </cell>
          <cell r="DD875" t="str">
            <v/>
          </cell>
          <cell r="DE875" t="str">
            <v/>
          </cell>
          <cell r="DG875" t="str">
            <v>)*1,67</v>
          </cell>
          <cell r="DI875" t="str">
            <v/>
          </cell>
        </row>
        <row r="876">
          <cell r="P876">
            <v>6.55</v>
          </cell>
          <cell r="Q876">
            <v>3.33</v>
          </cell>
          <cell r="R876">
            <v>2.1800000000000002</v>
          </cell>
          <cell r="S876">
            <v>964.6</v>
          </cell>
          <cell r="X876">
            <v>964.6</v>
          </cell>
          <cell r="Y876">
            <v>434.07</v>
          </cell>
          <cell r="AV876">
            <v>1.0669999999999999</v>
          </cell>
          <cell r="AW876">
            <v>1</v>
          </cell>
          <cell r="BA876">
            <v>24.23</v>
          </cell>
          <cell r="BB876">
            <v>9.27</v>
          </cell>
          <cell r="BC876">
            <v>3.52</v>
          </cell>
          <cell r="BS876">
            <v>24.23</v>
          </cell>
          <cell r="BZ876">
            <v>100</v>
          </cell>
          <cell r="CA876">
            <v>45</v>
          </cell>
          <cell r="DN876">
            <v>125</v>
          </cell>
          <cell r="DO876">
            <v>94</v>
          </cell>
        </row>
        <row r="877">
          <cell r="E877" t="str">
            <v>67,1</v>
          </cell>
          <cell r="F877" t="str">
            <v>МКЭ-28-685/6-1 от 14.03.2016</v>
          </cell>
          <cell r="H877" t="str">
            <v>шт.</v>
          </cell>
          <cell r="I877">
            <v>2</v>
          </cell>
          <cell r="O877">
            <v>440.17</v>
          </cell>
          <cell r="R877">
            <v>0</v>
          </cell>
          <cell r="X877">
            <v>0</v>
          </cell>
          <cell r="Y877">
            <v>0</v>
          </cell>
        </row>
        <row r="878">
          <cell r="O878">
            <v>2456.16</v>
          </cell>
          <cell r="R878">
            <v>0</v>
          </cell>
          <cell r="X878">
            <v>0</v>
          </cell>
          <cell r="Y878">
            <v>0</v>
          </cell>
          <cell r="AW878">
            <v>1</v>
          </cell>
          <cell r="BC878">
            <v>5.58</v>
          </cell>
        </row>
        <row r="879">
          <cell r="E879" t="str">
            <v>68</v>
          </cell>
          <cell r="H879" t="str">
            <v>1 клапан</v>
          </cell>
          <cell r="I879">
            <v>1</v>
          </cell>
          <cell r="P879">
            <v>4.41</v>
          </cell>
          <cell r="Q879">
            <v>0.92</v>
          </cell>
          <cell r="R879">
            <v>0.32</v>
          </cell>
          <cell r="S879">
            <v>21.31</v>
          </cell>
          <cell r="U879">
            <v>1.09901</v>
          </cell>
          <cell r="X879">
            <v>26.64</v>
          </cell>
          <cell r="Y879">
            <v>20.03</v>
          </cell>
          <cell r="AL879">
            <v>4.41</v>
          </cell>
          <cell r="AM879">
            <v>0.74</v>
          </cell>
          <cell r="AN879">
            <v>0.18</v>
          </cell>
          <cell r="AO879">
            <v>11.96</v>
          </cell>
          <cell r="AQ879">
            <v>1.03</v>
          </cell>
          <cell r="DD879" t="str">
            <v/>
          </cell>
          <cell r="DE879" t="str">
            <v/>
          </cell>
          <cell r="DG879" t="str">
            <v>)*1,67</v>
          </cell>
          <cell r="DI879" t="str">
            <v/>
          </cell>
        </row>
        <row r="880">
          <cell r="P880">
            <v>24.61</v>
          </cell>
          <cell r="Q880">
            <v>11.14</v>
          </cell>
          <cell r="R880">
            <v>7.75</v>
          </cell>
          <cell r="S880">
            <v>516.34</v>
          </cell>
          <cell r="X880">
            <v>516.34</v>
          </cell>
          <cell r="Y880">
            <v>232.35</v>
          </cell>
          <cell r="AV880">
            <v>1.0669999999999999</v>
          </cell>
          <cell r="AW880">
            <v>1</v>
          </cell>
          <cell r="BA880">
            <v>24.23</v>
          </cell>
          <cell r="BB880">
            <v>10.11</v>
          </cell>
          <cell r="BC880">
            <v>5.58</v>
          </cell>
          <cell r="BS880">
            <v>24.23</v>
          </cell>
          <cell r="BZ880">
            <v>100</v>
          </cell>
          <cell r="CA880">
            <v>45</v>
          </cell>
          <cell r="DN880">
            <v>125</v>
          </cell>
          <cell r="DO880">
            <v>94</v>
          </cell>
        </row>
        <row r="881">
          <cell r="E881" t="str">
            <v>68,1</v>
          </cell>
          <cell r="F881" t="str">
            <v>1.19-6-214</v>
          </cell>
          <cell r="H881" t="str">
            <v>шт.</v>
          </cell>
          <cell r="I881">
            <v>1</v>
          </cell>
          <cell r="O881">
            <v>247.15</v>
          </cell>
          <cell r="R881">
            <v>0</v>
          </cell>
          <cell r="X881">
            <v>0</v>
          </cell>
          <cell r="Y881">
            <v>0</v>
          </cell>
          <cell r="AK881">
            <v>247.15</v>
          </cell>
        </row>
        <row r="882">
          <cell r="O882">
            <v>2572.83</v>
          </cell>
          <cell r="R882">
            <v>0</v>
          </cell>
          <cell r="X882">
            <v>0</v>
          </cell>
          <cell r="Y882">
            <v>0</v>
          </cell>
          <cell r="AW882">
            <v>1</v>
          </cell>
          <cell r="BC882">
            <v>10.41</v>
          </cell>
        </row>
        <row r="883">
          <cell r="E883" t="str">
            <v>69</v>
          </cell>
          <cell r="F883" t="str">
            <v>1.19-12-57</v>
          </cell>
          <cell r="H883" t="str">
            <v>кг</v>
          </cell>
          <cell r="I883">
            <v>15</v>
          </cell>
          <cell r="P883">
            <v>434.7</v>
          </cell>
          <cell r="R883">
            <v>0</v>
          </cell>
          <cell r="X883">
            <v>0</v>
          </cell>
          <cell r="Y883">
            <v>0</v>
          </cell>
          <cell r="AL883">
            <v>28.98</v>
          </cell>
          <cell r="DD883" t="str">
            <v/>
          </cell>
        </row>
        <row r="884">
          <cell r="P884">
            <v>1756.19</v>
          </cell>
          <cell r="R884">
            <v>0</v>
          </cell>
          <cell r="X884">
            <v>0</v>
          </cell>
          <cell r="Y884">
            <v>0</v>
          </cell>
          <cell r="AW884">
            <v>1</v>
          </cell>
          <cell r="BC884">
            <v>4.04</v>
          </cell>
        </row>
        <row r="886">
          <cell r="G886" t="str">
            <v>В2-8</v>
          </cell>
        </row>
        <row r="916">
          <cell r="G916" t="str">
            <v>В2-9</v>
          </cell>
        </row>
        <row r="920">
          <cell r="E920" t="str">
            <v>70</v>
          </cell>
          <cell r="H920" t="str">
            <v>1 вентилятор</v>
          </cell>
          <cell r="I920">
            <v>1</v>
          </cell>
          <cell r="P920">
            <v>2.62</v>
          </cell>
          <cell r="Q920">
            <v>10.98</v>
          </cell>
          <cell r="R920">
            <v>2.75</v>
          </cell>
          <cell r="S920">
            <v>117.12</v>
          </cell>
          <cell r="U920">
            <v>5.5569360000000003</v>
          </cell>
          <cell r="X920">
            <v>146.4</v>
          </cell>
          <cell r="Y920">
            <v>110.09</v>
          </cell>
          <cell r="AL920">
            <v>2.62</v>
          </cell>
          <cell r="AM920">
            <v>8.82</v>
          </cell>
          <cell r="AN920">
            <v>1.47</v>
          </cell>
          <cell r="AO920">
            <v>62.6</v>
          </cell>
          <cell r="AQ920">
            <v>4.96</v>
          </cell>
          <cell r="DD920" t="str">
            <v/>
          </cell>
          <cell r="DE920" t="str">
            <v>)*1,05</v>
          </cell>
          <cell r="DG920" t="str">
            <v>)*1,05)*1,67</v>
          </cell>
          <cell r="DI920" t="str">
            <v>)*1,05</v>
          </cell>
        </row>
        <row r="921">
          <cell r="P921">
            <v>6.6</v>
          </cell>
          <cell r="Q921">
            <v>116.16</v>
          </cell>
          <cell r="R921">
            <v>66.63</v>
          </cell>
          <cell r="S921">
            <v>2837.82</v>
          </cell>
          <cell r="X921">
            <v>2837.82</v>
          </cell>
          <cell r="Y921">
            <v>1277.02</v>
          </cell>
          <cell r="AV921">
            <v>1.0669999999999999</v>
          </cell>
          <cell r="AW921">
            <v>1</v>
          </cell>
          <cell r="BA921">
            <v>24.23</v>
          </cell>
          <cell r="BB921">
            <v>9.06</v>
          </cell>
          <cell r="BC921">
            <v>2.52</v>
          </cell>
          <cell r="BS921">
            <v>24.23</v>
          </cell>
          <cell r="BZ921">
            <v>100</v>
          </cell>
          <cell r="CA921">
            <v>45</v>
          </cell>
          <cell r="DN921">
            <v>125</v>
          </cell>
          <cell r="DO921">
            <v>94</v>
          </cell>
        </row>
        <row r="922">
          <cell r="E922" t="str">
            <v>71</v>
          </cell>
          <cell r="H922" t="str">
            <v>1  ШТ.</v>
          </cell>
          <cell r="I922">
            <v>1</v>
          </cell>
          <cell r="P922">
            <v>14.07</v>
          </cell>
          <cell r="Q922">
            <v>4.1800000000000006</v>
          </cell>
          <cell r="R922">
            <v>0.47</v>
          </cell>
          <cell r="S922">
            <v>46.82</v>
          </cell>
          <cell r="U922">
            <v>2.1568199999999997</v>
          </cell>
          <cell r="X922">
            <v>52.44</v>
          </cell>
          <cell r="Y922">
            <v>32.770000000000003</v>
          </cell>
          <cell r="AL922">
            <v>14.07</v>
          </cell>
          <cell r="AM922">
            <v>3.81</v>
          </cell>
          <cell r="AN922">
            <v>0.27</v>
          </cell>
          <cell r="AO922">
            <v>26.78</v>
          </cell>
          <cell r="AQ922">
            <v>2.06</v>
          </cell>
          <cell r="DD922" t="str">
            <v/>
          </cell>
          <cell r="DE922" t="str">
            <v/>
          </cell>
          <cell r="DG922" t="str">
            <v>)*1,67</v>
          </cell>
          <cell r="DI922" t="str">
            <v/>
          </cell>
        </row>
        <row r="923">
          <cell r="P923">
            <v>78.510000000000005</v>
          </cell>
          <cell r="Q923">
            <v>32.049999999999997</v>
          </cell>
          <cell r="R923">
            <v>11.39</v>
          </cell>
          <cell r="S923">
            <v>1134.45</v>
          </cell>
          <cell r="X923">
            <v>1021.01</v>
          </cell>
          <cell r="Y923">
            <v>487.81</v>
          </cell>
          <cell r="AV923">
            <v>1.0469999999999999</v>
          </cell>
          <cell r="AW923">
            <v>1</v>
          </cell>
          <cell r="BA923">
            <v>24.23</v>
          </cell>
          <cell r="BB923">
            <v>6.88</v>
          </cell>
          <cell r="BC923">
            <v>5.58</v>
          </cell>
          <cell r="BS923">
            <v>24.23</v>
          </cell>
          <cell r="BZ923">
            <v>90</v>
          </cell>
          <cell r="CA923">
            <v>43</v>
          </cell>
          <cell r="DN923">
            <v>112</v>
          </cell>
          <cell r="DO923">
            <v>70</v>
          </cell>
        </row>
        <row r="924">
          <cell r="E924" t="str">
            <v>72</v>
          </cell>
          <cell r="F924" t="str">
            <v>МКЭ-28-1218/5-3 от  08.02.2016</v>
          </cell>
          <cell r="H924" t="str">
            <v>шт.</v>
          </cell>
          <cell r="I924">
            <v>1</v>
          </cell>
          <cell r="P924">
            <v>7764.0645161290331</v>
          </cell>
          <cell r="R924">
            <v>0</v>
          </cell>
          <cell r="X924">
            <v>0</v>
          </cell>
          <cell r="Y924">
            <v>0</v>
          </cell>
        </row>
        <row r="925">
          <cell r="P925">
            <v>43323.48</v>
          </cell>
          <cell r="R925">
            <v>0</v>
          </cell>
          <cell r="X925">
            <v>0</v>
          </cell>
          <cell r="Y925">
            <v>0</v>
          </cell>
          <cell r="AW925">
            <v>1</v>
          </cell>
          <cell r="BC925">
            <v>5.58</v>
          </cell>
        </row>
        <row r="926">
          <cell r="E926" t="str">
            <v>73</v>
          </cell>
          <cell r="H926" t="str">
            <v>1 м2</v>
          </cell>
          <cell r="I926">
            <v>0.2964</v>
          </cell>
          <cell r="P926">
            <v>1.61</v>
          </cell>
          <cell r="Q926">
            <v>0.27</v>
          </cell>
          <cell r="R926">
            <v>7.0000000000000007E-2</v>
          </cell>
          <cell r="S926">
            <v>34.380000000000003</v>
          </cell>
          <cell r="U926">
            <v>1.8184880999999999</v>
          </cell>
          <cell r="X926">
            <v>42.98</v>
          </cell>
          <cell r="Y926">
            <v>32.32</v>
          </cell>
          <cell r="AL926">
            <v>5.43</v>
          </cell>
          <cell r="AM926">
            <v>0.77</v>
          </cell>
          <cell r="AN926">
            <v>0.14000000000000001</v>
          </cell>
          <cell r="AO926">
            <v>65.09</v>
          </cell>
          <cell r="AQ926">
            <v>5.75</v>
          </cell>
          <cell r="DD926" t="str">
            <v/>
          </cell>
          <cell r="DE926" t="str">
            <v/>
          </cell>
          <cell r="DG926" t="str">
            <v>)*1,67</v>
          </cell>
          <cell r="DI926" t="str">
            <v/>
          </cell>
        </row>
        <row r="927">
          <cell r="P927">
            <v>5.67</v>
          </cell>
          <cell r="Q927">
            <v>2.95</v>
          </cell>
          <cell r="R927">
            <v>1.7</v>
          </cell>
          <cell r="S927">
            <v>833.03</v>
          </cell>
          <cell r="X927">
            <v>833.03</v>
          </cell>
          <cell r="Y927">
            <v>374.86</v>
          </cell>
          <cell r="AV927">
            <v>1.0669999999999999</v>
          </cell>
          <cell r="AW927">
            <v>1</v>
          </cell>
          <cell r="BA927">
            <v>24.23</v>
          </cell>
          <cell r="BB927">
            <v>9.27</v>
          </cell>
          <cell r="BC927">
            <v>3.52</v>
          </cell>
          <cell r="BS927">
            <v>24.23</v>
          </cell>
          <cell r="BZ927">
            <v>100</v>
          </cell>
          <cell r="CA927">
            <v>45</v>
          </cell>
          <cell r="DN927">
            <v>125</v>
          </cell>
          <cell r="DO927">
            <v>94</v>
          </cell>
        </row>
        <row r="928">
          <cell r="E928" t="str">
            <v>73,1</v>
          </cell>
          <cell r="F928" t="str">
            <v>МКЭ-28-685/6-1 от 14.03.2016</v>
          </cell>
          <cell r="H928" t="str">
            <v>шт.</v>
          </cell>
          <cell r="I928">
            <v>2</v>
          </cell>
          <cell r="O928">
            <v>378.75</v>
          </cell>
          <cell r="R928">
            <v>0</v>
          </cell>
          <cell r="X928">
            <v>0</v>
          </cell>
          <cell r="Y928">
            <v>0</v>
          </cell>
        </row>
        <row r="929">
          <cell r="O929">
            <v>2113.44</v>
          </cell>
          <cell r="R929">
            <v>0</v>
          </cell>
          <cell r="X929">
            <v>0</v>
          </cell>
          <cell r="Y929">
            <v>0</v>
          </cell>
          <cell r="AW929">
            <v>1</v>
          </cell>
          <cell r="BC929">
            <v>5.58</v>
          </cell>
        </row>
        <row r="930">
          <cell r="E930" t="str">
            <v>74</v>
          </cell>
          <cell r="H930" t="str">
            <v>1 клапан</v>
          </cell>
          <cell r="I930">
            <v>1</v>
          </cell>
          <cell r="P930">
            <v>4.41</v>
          </cell>
          <cell r="Q930">
            <v>0.92</v>
          </cell>
          <cell r="R930">
            <v>0.32</v>
          </cell>
          <cell r="S930">
            <v>21.31</v>
          </cell>
          <cell r="U930">
            <v>1.09901</v>
          </cell>
          <cell r="X930">
            <v>26.64</v>
          </cell>
          <cell r="Y930">
            <v>20.03</v>
          </cell>
          <cell r="AL930">
            <v>4.41</v>
          </cell>
          <cell r="AM930">
            <v>0.74</v>
          </cell>
          <cell r="AN930">
            <v>0.18</v>
          </cell>
          <cell r="AO930">
            <v>11.96</v>
          </cell>
          <cell r="AQ930">
            <v>1.03</v>
          </cell>
          <cell r="DD930" t="str">
            <v/>
          </cell>
          <cell r="DE930" t="str">
            <v/>
          </cell>
          <cell r="DG930" t="str">
            <v>)*1,67</v>
          </cell>
          <cell r="DI930" t="str">
            <v/>
          </cell>
        </row>
        <row r="931">
          <cell r="P931">
            <v>24.61</v>
          </cell>
          <cell r="Q931">
            <v>11.14</v>
          </cell>
          <cell r="R931">
            <v>7.75</v>
          </cell>
          <cell r="S931">
            <v>516.34</v>
          </cell>
          <cell r="X931">
            <v>516.34</v>
          </cell>
          <cell r="Y931">
            <v>232.35</v>
          </cell>
          <cell r="AV931">
            <v>1.0669999999999999</v>
          </cell>
          <cell r="AW931">
            <v>1</v>
          </cell>
          <cell r="BA931">
            <v>24.23</v>
          </cell>
          <cell r="BB931">
            <v>10.11</v>
          </cell>
          <cell r="BC931">
            <v>5.58</v>
          </cell>
          <cell r="BS931">
            <v>24.23</v>
          </cell>
          <cell r="BZ931">
            <v>100</v>
          </cell>
          <cell r="CA931">
            <v>45</v>
          </cell>
          <cell r="DN931">
            <v>125</v>
          </cell>
          <cell r="DO931">
            <v>94</v>
          </cell>
        </row>
        <row r="932">
          <cell r="E932" t="str">
            <v>74,1</v>
          </cell>
          <cell r="F932" t="str">
            <v>1.19-6-175</v>
          </cell>
          <cell r="H932" t="str">
            <v>шт.</v>
          </cell>
          <cell r="I932">
            <v>1</v>
          </cell>
          <cell r="O932">
            <v>656.77</v>
          </cell>
          <cell r="R932">
            <v>0</v>
          </cell>
          <cell r="X932">
            <v>0</v>
          </cell>
          <cell r="Y932">
            <v>0</v>
          </cell>
          <cell r="AK932">
            <v>656.77</v>
          </cell>
        </row>
        <row r="933">
          <cell r="O933">
            <v>1766.71</v>
          </cell>
          <cell r="R933">
            <v>0</v>
          </cell>
          <cell r="X933">
            <v>0</v>
          </cell>
          <cell r="Y933">
            <v>0</v>
          </cell>
          <cell r="AW933">
            <v>1</v>
          </cell>
          <cell r="BC933">
            <v>2.69</v>
          </cell>
        </row>
        <row r="934">
          <cell r="E934" t="str">
            <v>75</v>
          </cell>
          <cell r="F934" t="str">
            <v>1.19-12-57</v>
          </cell>
          <cell r="H934" t="str">
            <v>кг</v>
          </cell>
          <cell r="I934">
            <v>15</v>
          </cell>
          <cell r="P934">
            <v>434.7</v>
          </cell>
          <cell r="R934">
            <v>0</v>
          </cell>
          <cell r="X934">
            <v>0</v>
          </cell>
          <cell r="Y934">
            <v>0</v>
          </cell>
          <cell r="AL934">
            <v>28.98</v>
          </cell>
          <cell r="DD934" t="str">
            <v/>
          </cell>
        </row>
        <row r="935">
          <cell r="P935">
            <v>1756.19</v>
          </cell>
          <cell r="R935">
            <v>0</v>
          </cell>
          <cell r="X935">
            <v>0</v>
          </cell>
          <cell r="Y935">
            <v>0</v>
          </cell>
          <cell r="AW935">
            <v>1</v>
          </cell>
          <cell r="BC935">
            <v>4.04</v>
          </cell>
        </row>
        <row r="937">
          <cell r="G937" t="str">
            <v>В2-9</v>
          </cell>
        </row>
        <row r="967">
          <cell r="G967" t="str">
            <v>В2-10</v>
          </cell>
        </row>
        <row r="971">
          <cell r="E971" t="str">
            <v>76</v>
          </cell>
          <cell r="H971" t="str">
            <v>1 вентилятор</v>
          </cell>
          <cell r="I971">
            <v>1</v>
          </cell>
          <cell r="P971">
            <v>2.62</v>
          </cell>
          <cell r="Q971">
            <v>10.98</v>
          </cell>
          <cell r="R971">
            <v>2.75</v>
          </cell>
          <cell r="S971">
            <v>117.12</v>
          </cell>
          <cell r="U971">
            <v>5.5569360000000003</v>
          </cell>
          <cell r="X971">
            <v>146.4</v>
          </cell>
          <cell r="Y971">
            <v>110.09</v>
          </cell>
          <cell r="AL971">
            <v>2.62</v>
          </cell>
          <cell r="AM971">
            <v>8.82</v>
          </cell>
          <cell r="AN971">
            <v>1.47</v>
          </cell>
          <cell r="AO971">
            <v>62.6</v>
          </cell>
          <cell r="AQ971">
            <v>4.96</v>
          </cell>
          <cell r="DD971" t="str">
            <v/>
          </cell>
          <cell r="DE971" t="str">
            <v>)*1,05</v>
          </cell>
          <cell r="DG971" t="str">
            <v>)*1,05)*1,67</v>
          </cell>
          <cell r="DI971" t="str">
            <v>)*1,05</v>
          </cell>
        </row>
        <row r="972">
          <cell r="P972">
            <v>6.6</v>
          </cell>
          <cell r="Q972">
            <v>116.16</v>
          </cell>
          <cell r="R972">
            <v>66.63</v>
          </cell>
          <cell r="S972">
            <v>2837.82</v>
          </cell>
          <cell r="X972">
            <v>2837.82</v>
          </cell>
          <cell r="Y972">
            <v>1277.02</v>
          </cell>
          <cell r="AV972">
            <v>1.0669999999999999</v>
          </cell>
          <cell r="AW972">
            <v>1</v>
          </cell>
          <cell r="BA972">
            <v>24.23</v>
          </cell>
          <cell r="BB972">
            <v>9.06</v>
          </cell>
          <cell r="BC972">
            <v>2.52</v>
          </cell>
          <cell r="BS972">
            <v>24.23</v>
          </cell>
          <cell r="BZ972">
            <v>100</v>
          </cell>
          <cell r="CA972">
            <v>45</v>
          </cell>
          <cell r="DN972">
            <v>125</v>
          </cell>
          <cell r="DO972">
            <v>94</v>
          </cell>
        </row>
        <row r="973">
          <cell r="E973" t="str">
            <v>77</v>
          </cell>
          <cell r="H973" t="str">
            <v>1  ШТ.</v>
          </cell>
          <cell r="I973">
            <v>1</v>
          </cell>
          <cell r="P973">
            <v>14.07</v>
          </cell>
          <cell r="Q973">
            <v>4.1800000000000006</v>
          </cell>
          <cell r="R973">
            <v>0.47</v>
          </cell>
          <cell r="S973">
            <v>46.82</v>
          </cell>
          <cell r="U973">
            <v>2.1568199999999997</v>
          </cell>
          <cell r="X973">
            <v>52.44</v>
          </cell>
          <cell r="Y973">
            <v>32.770000000000003</v>
          </cell>
          <cell r="AL973">
            <v>14.07</v>
          </cell>
          <cell r="AM973">
            <v>3.81</v>
          </cell>
          <cell r="AN973">
            <v>0.27</v>
          </cell>
          <cell r="AO973">
            <v>26.78</v>
          </cell>
          <cell r="AQ973">
            <v>2.06</v>
          </cell>
          <cell r="DD973" t="str">
            <v/>
          </cell>
          <cell r="DE973" t="str">
            <v/>
          </cell>
          <cell r="DG973" t="str">
            <v>)*1,67</v>
          </cell>
          <cell r="DI973" t="str">
            <v/>
          </cell>
        </row>
        <row r="974">
          <cell r="P974">
            <v>78.510000000000005</v>
          </cell>
          <cell r="Q974">
            <v>32.049999999999997</v>
          </cell>
          <cell r="R974">
            <v>11.39</v>
          </cell>
          <cell r="S974">
            <v>1134.45</v>
          </cell>
          <cell r="X974">
            <v>1021.01</v>
          </cell>
          <cell r="Y974">
            <v>487.81</v>
          </cell>
          <cell r="AV974">
            <v>1.0469999999999999</v>
          </cell>
          <cell r="AW974">
            <v>1</v>
          </cell>
          <cell r="BA974">
            <v>24.23</v>
          </cell>
          <cell r="BB974">
            <v>6.88</v>
          </cell>
          <cell r="BC974">
            <v>5.58</v>
          </cell>
          <cell r="BS974">
            <v>24.23</v>
          </cell>
          <cell r="BZ974">
            <v>90</v>
          </cell>
          <cell r="CA974">
            <v>43</v>
          </cell>
          <cell r="DN974">
            <v>112</v>
          </cell>
          <cell r="DO974">
            <v>70</v>
          </cell>
        </row>
        <row r="975">
          <cell r="E975" t="str">
            <v>78</v>
          </cell>
          <cell r="F975" t="str">
            <v>МКЭ-28-1218/5-3 от 08.02.2016</v>
          </cell>
          <cell r="H975" t="str">
            <v>шт.</v>
          </cell>
          <cell r="I975">
            <v>1</v>
          </cell>
          <cell r="P975">
            <v>7764.0645161290331</v>
          </cell>
          <cell r="R975">
            <v>0</v>
          </cell>
          <cell r="X975">
            <v>0</v>
          </cell>
          <cell r="Y975">
            <v>0</v>
          </cell>
        </row>
        <row r="976">
          <cell r="P976">
            <v>43323.48</v>
          </cell>
          <cell r="R976">
            <v>0</v>
          </cell>
          <cell r="X976">
            <v>0</v>
          </cell>
          <cell r="Y976">
            <v>0</v>
          </cell>
          <cell r="AW976">
            <v>1</v>
          </cell>
          <cell r="BC976">
            <v>5.58</v>
          </cell>
        </row>
        <row r="977">
          <cell r="E977" t="str">
            <v>79</v>
          </cell>
          <cell r="H977" t="str">
            <v>1 м2</v>
          </cell>
          <cell r="I977">
            <v>0.2964</v>
          </cell>
          <cell r="P977">
            <v>1.61</v>
          </cell>
          <cell r="Q977">
            <v>0.27</v>
          </cell>
          <cell r="R977">
            <v>7.0000000000000007E-2</v>
          </cell>
          <cell r="S977">
            <v>34.380000000000003</v>
          </cell>
          <cell r="U977">
            <v>1.8184880999999999</v>
          </cell>
          <cell r="X977">
            <v>42.98</v>
          </cell>
          <cell r="Y977">
            <v>32.32</v>
          </cell>
          <cell r="AL977">
            <v>5.43</v>
          </cell>
          <cell r="AM977">
            <v>0.77</v>
          </cell>
          <cell r="AN977">
            <v>0.14000000000000001</v>
          </cell>
          <cell r="AO977">
            <v>65.09</v>
          </cell>
          <cell r="AQ977">
            <v>5.75</v>
          </cell>
          <cell r="DD977" t="str">
            <v/>
          </cell>
          <cell r="DE977" t="str">
            <v/>
          </cell>
          <cell r="DG977" t="str">
            <v>)*1,67</v>
          </cell>
          <cell r="DI977" t="str">
            <v/>
          </cell>
        </row>
        <row r="978">
          <cell r="P978">
            <v>5.67</v>
          </cell>
          <cell r="Q978">
            <v>2.95</v>
          </cell>
          <cell r="R978">
            <v>1.7</v>
          </cell>
          <cell r="S978">
            <v>833.03</v>
          </cell>
          <cell r="X978">
            <v>833.03</v>
          </cell>
          <cell r="Y978">
            <v>374.86</v>
          </cell>
          <cell r="AV978">
            <v>1.0669999999999999</v>
          </cell>
          <cell r="AW978">
            <v>1</v>
          </cell>
          <cell r="BA978">
            <v>24.23</v>
          </cell>
          <cell r="BB978">
            <v>9.27</v>
          </cell>
          <cell r="BC978">
            <v>3.52</v>
          </cell>
          <cell r="BS978">
            <v>24.23</v>
          </cell>
          <cell r="BZ978">
            <v>100</v>
          </cell>
          <cell r="CA978">
            <v>45</v>
          </cell>
          <cell r="DN978">
            <v>125</v>
          </cell>
          <cell r="DO978">
            <v>94</v>
          </cell>
        </row>
        <row r="979">
          <cell r="E979" t="str">
            <v>79,1</v>
          </cell>
          <cell r="F979" t="str">
            <v>МКЭ-28-685/6-1 от 14.03.2016</v>
          </cell>
          <cell r="H979" t="str">
            <v>шт.</v>
          </cell>
          <cell r="I979">
            <v>2</v>
          </cell>
          <cell r="O979">
            <v>378.75</v>
          </cell>
          <cell r="R979">
            <v>0</v>
          </cell>
          <cell r="X979">
            <v>0</v>
          </cell>
          <cell r="Y979">
            <v>0</v>
          </cell>
        </row>
        <row r="980">
          <cell r="O980">
            <v>2113.44</v>
          </cell>
          <cell r="R980">
            <v>0</v>
          </cell>
          <cell r="X980">
            <v>0</v>
          </cell>
          <cell r="Y980">
            <v>0</v>
          </cell>
          <cell r="AW980">
            <v>1</v>
          </cell>
          <cell r="BC980">
            <v>5.58</v>
          </cell>
        </row>
        <row r="981">
          <cell r="E981" t="str">
            <v>80</v>
          </cell>
          <cell r="H981" t="str">
            <v>1 клапан</v>
          </cell>
          <cell r="I981">
            <v>1</v>
          </cell>
          <cell r="P981">
            <v>4.41</v>
          </cell>
          <cell r="Q981">
            <v>0.92</v>
          </cell>
          <cell r="R981">
            <v>0.32</v>
          </cell>
          <cell r="S981">
            <v>21.31</v>
          </cell>
          <cell r="U981">
            <v>1.09901</v>
          </cell>
          <cell r="X981">
            <v>26.64</v>
          </cell>
          <cell r="Y981">
            <v>20.03</v>
          </cell>
          <cell r="AL981">
            <v>4.41</v>
          </cell>
          <cell r="AM981">
            <v>0.74</v>
          </cell>
          <cell r="AN981">
            <v>0.18</v>
          </cell>
          <cell r="AO981">
            <v>11.96</v>
          </cell>
          <cell r="AQ981">
            <v>1.03</v>
          </cell>
          <cell r="DD981" t="str">
            <v/>
          </cell>
          <cell r="DE981" t="str">
            <v/>
          </cell>
          <cell r="DG981" t="str">
            <v>)*1,67</v>
          </cell>
          <cell r="DI981" t="str">
            <v/>
          </cell>
        </row>
        <row r="982">
          <cell r="P982">
            <v>24.61</v>
          </cell>
          <cell r="Q982">
            <v>11.14</v>
          </cell>
          <cell r="R982">
            <v>7.75</v>
          </cell>
          <cell r="S982">
            <v>516.34</v>
          </cell>
          <cell r="X982">
            <v>516.34</v>
          </cell>
          <cell r="Y982">
            <v>232.35</v>
          </cell>
          <cell r="AV982">
            <v>1.0669999999999999</v>
          </cell>
          <cell r="AW982">
            <v>1</v>
          </cell>
          <cell r="BA982">
            <v>24.23</v>
          </cell>
          <cell r="BB982">
            <v>10.11</v>
          </cell>
          <cell r="BC982">
            <v>5.58</v>
          </cell>
          <cell r="BS982">
            <v>24.23</v>
          </cell>
          <cell r="BZ982">
            <v>100</v>
          </cell>
          <cell r="CA982">
            <v>45</v>
          </cell>
          <cell r="DN982">
            <v>125</v>
          </cell>
          <cell r="DO982">
            <v>94</v>
          </cell>
        </row>
        <row r="983">
          <cell r="E983" t="str">
            <v>80,1</v>
          </cell>
          <cell r="F983" t="str">
            <v>1.19-6-213</v>
          </cell>
          <cell r="H983" t="str">
            <v>шт.</v>
          </cell>
          <cell r="I983">
            <v>1</v>
          </cell>
          <cell r="O983">
            <v>230.55</v>
          </cell>
          <cell r="R983">
            <v>0</v>
          </cell>
          <cell r="X983">
            <v>0</v>
          </cell>
          <cell r="Y983">
            <v>0</v>
          </cell>
          <cell r="AK983">
            <v>230.55</v>
          </cell>
        </row>
        <row r="984">
          <cell r="O984">
            <v>2406.94</v>
          </cell>
          <cell r="R984">
            <v>0</v>
          </cell>
          <cell r="X984">
            <v>0</v>
          </cell>
          <cell r="Y984">
            <v>0</v>
          </cell>
          <cell r="AW984">
            <v>1</v>
          </cell>
          <cell r="BC984">
            <v>10.44</v>
          </cell>
        </row>
        <row r="985">
          <cell r="E985" t="str">
            <v>81</v>
          </cell>
          <cell r="F985" t="str">
            <v>1.19-12-57</v>
          </cell>
          <cell r="H985" t="str">
            <v>кг</v>
          </cell>
          <cell r="I985">
            <v>15</v>
          </cell>
          <cell r="P985">
            <v>434.7</v>
          </cell>
          <cell r="R985">
            <v>0</v>
          </cell>
          <cell r="X985">
            <v>0</v>
          </cell>
          <cell r="Y985">
            <v>0</v>
          </cell>
          <cell r="AL985">
            <v>28.98</v>
          </cell>
          <cell r="DD985" t="str">
            <v/>
          </cell>
        </row>
        <row r="986">
          <cell r="P986">
            <v>1756.19</v>
          </cell>
          <cell r="R986">
            <v>0</v>
          </cell>
          <cell r="X986">
            <v>0</v>
          </cell>
          <cell r="Y986">
            <v>0</v>
          </cell>
          <cell r="AW986">
            <v>1</v>
          </cell>
          <cell r="BC986">
            <v>4.04</v>
          </cell>
        </row>
        <row r="988">
          <cell r="G988" t="str">
            <v>В2-10</v>
          </cell>
        </row>
        <row r="1018">
          <cell r="G1018" t="str">
            <v>В2-35</v>
          </cell>
        </row>
        <row r="1022">
          <cell r="E1022" t="str">
            <v>82</v>
          </cell>
          <cell r="H1022" t="str">
            <v>1 вентилятор</v>
          </cell>
          <cell r="I1022">
            <v>1</v>
          </cell>
          <cell r="P1022">
            <v>2.62</v>
          </cell>
          <cell r="Q1022">
            <v>10.98</v>
          </cell>
          <cell r="R1022">
            <v>2.75</v>
          </cell>
          <cell r="S1022">
            <v>117.12</v>
          </cell>
          <cell r="U1022">
            <v>5.5569360000000003</v>
          </cell>
          <cell r="X1022">
            <v>146.4</v>
          </cell>
          <cell r="Y1022">
            <v>110.09</v>
          </cell>
          <cell r="AL1022">
            <v>2.62</v>
          </cell>
          <cell r="AM1022">
            <v>8.82</v>
          </cell>
          <cell r="AN1022">
            <v>1.47</v>
          </cell>
          <cell r="AO1022">
            <v>62.6</v>
          </cell>
          <cell r="AQ1022">
            <v>4.96</v>
          </cell>
          <cell r="DD1022" t="str">
            <v/>
          </cell>
          <cell r="DE1022" t="str">
            <v>)*1,05</v>
          </cell>
          <cell r="DG1022" t="str">
            <v>)*1,05)*1,67</v>
          </cell>
          <cell r="DI1022" t="str">
            <v>)*1,05</v>
          </cell>
        </row>
        <row r="1023">
          <cell r="P1023">
            <v>6.6</v>
          </cell>
          <cell r="Q1023">
            <v>116.16</v>
          </cell>
          <cell r="R1023">
            <v>66.63</v>
          </cell>
          <cell r="S1023">
            <v>2837.82</v>
          </cell>
          <cell r="X1023">
            <v>2837.82</v>
          </cell>
          <cell r="Y1023">
            <v>1277.02</v>
          </cell>
          <cell r="AV1023">
            <v>1.0669999999999999</v>
          </cell>
          <cell r="AW1023">
            <v>1</v>
          </cell>
          <cell r="BA1023">
            <v>24.23</v>
          </cell>
          <cell r="BB1023">
            <v>9.06</v>
          </cell>
          <cell r="BC1023">
            <v>2.52</v>
          </cell>
          <cell r="BS1023">
            <v>24.23</v>
          </cell>
          <cell r="BZ1023">
            <v>100</v>
          </cell>
          <cell r="CA1023">
            <v>45</v>
          </cell>
          <cell r="DN1023">
            <v>125</v>
          </cell>
          <cell r="DO1023">
            <v>94</v>
          </cell>
        </row>
        <row r="1024">
          <cell r="E1024" t="str">
            <v>83</v>
          </cell>
          <cell r="H1024" t="str">
            <v>1  ШТ.</v>
          </cell>
          <cell r="I1024">
            <v>1</v>
          </cell>
          <cell r="P1024">
            <v>14.07</v>
          </cell>
          <cell r="Q1024">
            <v>4.1800000000000006</v>
          </cell>
          <cell r="R1024">
            <v>0.47</v>
          </cell>
          <cell r="S1024">
            <v>46.82</v>
          </cell>
          <cell r="U1024">
            <v>2.1568199999999997</v>
          </cell>
          <cell r="X1024">
            <v>52.44</v>
          </cell>
          <cell r="Y1024">
            <v>32.770000000000003</v>
          </cell>
          <cell r="AL1024">
            <v>14.07</v>
          </cell>
          <cell r="AM1024">
            <v>3.81</v>
          </cell>
          <cell r="AN1024">
            <v>0.27</v>
          </cell>
          <cell r="AO1024">
            <v>26.78</v>
          </cell>
          <cell r="AQ1024">
            <v>2.06</v>
          </cell>
          <cell r="DD1024" t="str">
            <v/>
          </cell>
          <cell r="DE1024" t="str">
            <v/>
          </cell>
          <cell r="DG1024" t="str">
            <v>)*1,67</v>
          </cell>
          <cell r="DI1024" t="str">
            <v/>
          </cell>
        </row>
        <row r="1025">
          <cell r="P1025">
            <v>78.510000000000005</v>
          </cell>
          <cell r="Q1025">
            <v>32.049999999999997</v>
          </cell>
          <cell r="R1025">
            <v>11.39</v>
          </cell>
          <cell r="S1025">
            <v>1134.45</v>
          </cell>
          <cell r="X1025">
            <v>1021.01</v>
          </cell>
          <cell r="Y1025">
            <v>487.81</v>
          </cell>
          <cell r="AV1025">
            <v>1.0469999999999999</v>
          </cell>
          <cell r="AW1025">
            <v>1</v>
          </cell>
          <cell r="BA1025">
            <v>24.23</v>
          </cell>
          <cell r="BB1025">
            <v>6.88</v>
          </cell>
          <cell r="BC1025">
            <v>5.58</v>
          </cell>
          <cell r="BS1025">
            <v>24.23</v>
          </cell>
          <cell r="BZ1025">
            <v>90</v>
          </cell>
          <cell r="CA1025">
            <v>43</v>
          </cell>
          <cell r="DN1025">
            <v>112</v>
          </cell>
          <cell r="DO1025">
            <v>70</v>
          </cell>
        </row>
        <row r="1026">
          <cell r="E1026" t="str">
            <v>84</v>
          </cell>
          <cell r="F1026" t="str">
            <v>МКЭ-28-1210/5-1 от 22.12.2015</v>
          </cell>
          <cell r="H1026" t="str">
            <v>шт.</v>
          </cell>
          <cell r="I1026">
            <v>1</v>
          </cell>
          <cell r="P1026">
            <v>7441.6129032258059</v>
          </cell>
          <cell r="R1026">
            <v>0</v>
          </cell>
          <cell r="X1026">
            <v>0</v>
          </cell>
          <cell r="Y1026">
            <v>0</v>
          </cell>
        </row>
        <row r="1027">
          <cell r="P1027">
            <v>41524.199999999997</v>
          </cell>
          <cell r="R1027">
            <v>0</v>
          </cell>
          <cell r="X1027">
            <v>0</v>
          </cell>
          <cell r="Y1027">
            <v>0</v>
          </cell>
          <cell r="AW1027">
            <v>1</v>
          </cell>
          <cell r="BC1027">
            <v>5.58</v>
          </cell>
        </row>
        <row r="1028">
          <cell r="E1028" t="str">
            <v>85</v>
          </cell>
          <cell r="H1028" t="str">
            <v>1 м2</v>
          </cell>
          <cell r="I1028">
            <v>0.34320000000000001</v>
          </cell>
          <cell r="P1028">
            <v>1.86</v>
          </cell>
          <cell r="Q1028">
            <v>0.31000000000000005</v>
          </cell>
          <cell r="R1028">
            <v>0.09</v>
          </cell>
          <cell r="S1028">
            <v>39.81</v>
          </cell>
          <cell r="U1028">
            <v>2.1056178000000001</v>
          </cell>
          <cell r="X1028">
            <v>49.76</v>
          </cell>
          <cell r="Y1028">
            <v>37.42</v>
          </cell>
          <cell r="AL1028">
            <v>5.43</v>
          </cell>
          <cell r="AM1028">
            <v>0.77</v>
          </cell>
          <cell r="AN1028">
            <v>0.14000000000000001</v>
          </cell>
          <cell r="AO1028">
            <v>65.09</v>
          </cell>
          <cell r="AQ1028">
            <v>5.75</v>
          </cell>
          <cell r="DD1028" t="str">
            <v/>
          </cell>
          <cell r="DE1028" t="str">
            <v/>
          </cell>
          <cell r="DG1028" t="str">
            <v>)*1,67</v>
          </cell>
          <cell r="DI1028" t="str">
            <v/>
          </cell>
        </row>
        <row r="1029">
          <cell r="P1029">
            <v>6.55</v>
          </cell>
          <cell r="Q1029">
            <v>3.33</v>
          </cell>
          <cell r="R1029">
            <v>2.1800000000000002</v>
          </cell>
          <cell r="S1029">
            <v>964.6</v>
          </cell>
          <cell r="X1029">
            <v>964.6</v>
          </cell>
          <cell r="Y1029">
            <v>434.07</v>
          </cell>
          <cell r="AV1029">
            <v>1.0669999999999999</v>
          </cell>
          <cell r="AW1029">
            <v>1</v>
          </cell>
          <cell r="BA1029">
            <v>24.23</v>
          </cell>
          <cell r="BB1029">
            <v>9.27</v>
          </cell>
          <cell r="BC1029">
            <v>3.52</v>
          </cell>
          <cell r="BS1029">
            <v>24.23</v>
          </cell>
          <cell r="BZ1029">
            <v>100</v>
          </cell>
          <cell r="CA1029">
            <v>45</v>
          </cell>
          <cell r="DN1029">
            <v>125</v>
          </cell>
          <cell r="DO1029">
            <v>94</v>
          </cell>
        </row>
        <row r="1030">
          <cell r="E1030" t="str">
            <v>85,1</v>
          </cell>
          <cell r="F1030" t="str">
            <v>МКЭ-28-685/6-1 от 14.03.2016</v>
          </cell>
          <cell r="H1030" t="str">
            <v>шт.</v>
          </cell>
          <cell r="I1030">
            <v>2</v>
          </cell>
          <cell r="O1030">
            <v>440.17</v>
          </cell>
          <cell r="R1030">
            <v>0</v>
          </cell>
          <cell r="X1030">
            <v>0</v>
          </cell>
          <cell r="Y1030">
            <v>0</v>
          </cell>
        </row>
        <row r="1031">
          <cell r="O1031">
            <v>2456.16</v>
          </cell>
          <cell r="R1031">
            <v>0</v>
          </cell>
          <cell r="X1031">
            <v>0</v>
          </cell>
          <cell r="Y1031">
            <v>0</v>
          </cell>
          <cell r="AW1031">
            <v>1</v>
          </cell>
          <cell r="BC1031">
            <v>5.58</v>
          </cell>
        </row>
        <row r="1032">
          <cell r="E1032" t="str">
            <v>86</v>
          </cell>
          <cell r="H1032" t="str">
            <v>1 клапан</v>
          </cell>
          <cell r="I1032">
            <v>1</v>
          </cell>
          <cell r="P1032">
            <v>5.81</v>
          </cell>
          <cell r="Q1032">
            <v>1.84</v>
          </cell>
          <cell r="R1032">
            <v>0.62</v>
          </cell>
          <cell r="S1032">
            <v>26.48</v>
          </cell>
          <cell r="U1032">
            <v>1.3657599999999999</v>
          </cell>
          <cell r="X1032">
            <v>33.1</v>
          </cell>
          <cell r="Y1032">
            <v>24.89</v>
          </cell>
          <cell r="AL1032">
            <v>5.81</v>
          </cell>
          <cell r="AM1032">
            <v>1.49</v>
          </cell>
          <cell r="AN1032">
            <v>0.35</v>
          </cell>
          <cell r="AO1032">
            <v>14.86</v>
          </cell>
          <cell r="AQ1032">
            <v>1.28</v>
          </cell>
          <cell r="DD1032" t="str">
            <v/>
          </cell>
          <cell r="DE1032" t="str">
            <v/>
          </cell>
          <cell r="DG1032" t="str">
            <v>)*1,67</v>
          </cell>
          <cell r="DI1032" t="str">
            <v/>
          </cell>
        </row>
        <row r="1033">
          <cell r="P1033">
            <v>32.42</v>
          </cell>
          <cell r="Q1033">
            <v>21.88</v>
          </cell>
          <cell r="R1033">
            <v>15.02</v>
          </cell>
          <cell r="S1033">
            <v>641.61</v>
          </cell>
          <cell r="X1033">
            <v>641.61</v>
          </cell>
          <cell r="Y1033">
            <v>288.72000000000003</v>
          </cell>
          <cell r="AV1033">
            <v>1.0669999999999999</v>
          </cell>
          <cell r="AW1033">
            <v>1</v>
          </cell>
          <cell r="BA1033">
            <v>24.23</v>
          </cell>
          <cell r="BB1033">
            <v>9.9499999999999993</v>
          </cell>
          <cell r="BC1033">
            <v>5.58</v>
          </cell>
          <cell r="BS1033">
            <v>24.23</v>
          </cell>
          <cell r="BZ1033">
            <v>100</v>
          </cell>
          <cell r="CA1033">
            <v>45</v>
          </cell>
          <cell r="DN1033">
            <v>125</v>
          </cell>
          <cell r="DO1033">
            <v>94</v>
          </cell>
        </row>
        <row r="1034">
          <cell r="E1034" t="str">
            <v>87</v>
          </cell>
          <cell r="F1034" t="str">
            <v>1.19-6-209</v>
          </cell>
          <cell r="H1034" t="str">
            <v>шт.</v>
          </cell>
          <cell r="I1034">
            <v>1</v>
          </cell>
          <cell r="P1034">
            <v>465.73</v>
          </cell>
          <cell r="R1034">
            <v>0</v>
          </cell>
          <cell r="X1034">
            <v>0</v>
          </cell>
          <cell r="Y1034">
            <v>0</v>
          </cell>
          <cell r="AL1034">
            <v>465.73</v>
          </cell>
          <cell r="DD1034" t="str">
            <v/>
          </cell>
        </row>
        <row r="1035">
          <cell r="P1035">
            <v>2677.95</v>
          </cell>
          <cell r="R1035">
            <v>0</v>
          </cell>
          <cell r="X1035">
            <v>0</v>
          </cell>
          <cell r="Y1035">
            <v>0</v>
          </cell>
          <cell r="AW1035">
            <v>1</v>
          </cell>
          <cell r="BC1035">
            <v>5.75</v>
          </cell>
        </row>
        <row r="1036">
          <cell r="E1036" t="str">
            <v>88</v>
          </cell>
          <cell r="F1036" t="str">
            <v>1.19-12-57</v>
          </cell>
          <cell r="H1036" t="str">
            <v>кг</v>
          </cell>
          <cell r="I1036">
            <v>15</v>
          </cell>
          <cell r="P1036">
            <v>434.7</v>
          </cell>
          <cell r="R1036">
            <v>0</v>
          </cell>
          <cell r="X1036">
            <v>0</v>
          </cell>
          <cell r="Y1036">
            <v>0</v>
          </cell>
          <cell r="AL1036">
            <v>28.98</v>
          </cell>
          <cell r="DD1036" t="str">
            <v/>
          </cell>
        </row>
        <row r="1037">
          <cell r="P1037">
            <v>1756.19</v>
          </cell>
          <cell r="R1037">
            <v>0</v>
          </cell>
          <cell r="X1037">
            <v>0</v>
          </cell>
          <cell r="Y1037">
            <v>0</v>
          </cell>
          <cell r="AW1037">
            <v>1</v>
          </cell>
          <cell r="BC1037">
            <v>4.04</v>
          </cell>
        </row>
        <row r="1038">
          <cell r="E1038" t="str">
            <v>89</v>
          </cell>
          <cell r="H1038" t="str">
            <v>1  ШТ.</v>
          </cell>
          <cell r="I1038">
            <v>3</v>
          </cell>
          <cell r="P1038">
            <v>18.690000000000001</v>
          </cell>
          <cell r="Q1038">
            <v>5.52</v>
          </cell>
          <cell r="R1038">
            <v>1.87</v>
          </cell>
          <cell r="S1038">
            <v>66.819999999999993</v>
          </cell>
          <cell r="U1038">
            <v>3.48909</v>
          </cell>
          <cell r="X1038">
            <v>83.53</v>
          </cell>
          <cell r="Y1038">
            <v>62.81</v>
          </cell>
          <cell r="AL1038">
            <v>6.23</v>
          </cell>
          <cell r="AM1038">
            <v>1.49</v>
          </cell>
          <cell r="AN1038">
            <v>0.35</v>
          </cell>
          <cell r="AO1038">
            <v>12.5</v>
          </cell>
          <cell r="AQ1038">
            <v>1.0900000000000001</v>
          </cell>
          <cell r="DD1038" t="str">
            <v/>
          </cell>
          <cell r="DE1038" t="str">
            <v/>
          </cell>
          <cell r="DG1038" t="str">
            <v>)*1,67</v>
          </cell>
          <cell r="DI1038" t="str">
            <v/>
          </cell>
        </row>
        <row r="1039">
          <cell r="P1039">
            <v>104.29</v>
          </cell>
          <cell r="Q1039">
            <v>65.63</v>
          </cell>
          <cell r="R1039">
            <v>45.31</v>
          </cell>
          <cell r="S1039">
            <v>1619.05</v>
          </cell>
          <cell r="X1039">
            <v>1619.05</v>
          </cell>
          <cell r="Y1039">
            <v>728.57</v>
          </cell>
          <cell r="AV1039">
            <v>1.0669999999999999</v>
          </cell>
          <cell r="AW1039">
            <v>1</v>
          </cell>
          <cell r="BA1039">
            <v>24.23</v>
          </cell>
          <cell r="BB1039">
            <v>9.9499999999999993</v>
          </cell>
          <cell r="BC1039">
            <v>5.58</v>
          </cell>
          <cell r="BS1039">
            <v>24.23</v>
          </cell>
          <cell r="BZ1039">
            <v>100</v>
          </cell>
          <cell r="CA1039">
            <v>45</v>
          </cell>
          <cell r="DN1039">
            <v>125</v>
          </cell>
          <cell r="DO1039">
            <v>94</v>
          </cell>
        </row>
        <row r="1040">
          <cell r="E1040" t="str">
            <v>89,1</v>
          </cell>
          <cell r="F1040" t="str">
            <v>1.19-11-13</v>
          </cell>
          <cell r="H1040" t="str">
            <v>шт.</v>
          </cell>
          <cell r="I1040">
            <v>3</v>
          </cell>
          <cell r="O1040">
            <v>3230.25</v>
          </cell>
          <cell r="R1040">
            <v>0</v>
          </cell>
          <cell r="X1040">
            <v>0</v>
          </cell>
          <cell r="Y1040">
            <v>0</v>
          </cell>
          <cell r="AK1040">
            <v>1076.75</v>
          </cell>
        </row>
        <row r="1041">
          <cell r="O1041">
            <v>7591.09</v>
          </cell>
          <cell r="R1041">
            <v>0</v>
          </cell>
          <cell r="X1041">
            <v>0</v>
          </cell>
          <cell r="Y1041">
            <v>0</v>
          </cell>
          <cell r="AW1041">
            <v>1</v>
          </cell>
          <cell r="BC1041">
            <v>2.35</v>
          </cell>
        </row>
        <row r="1042">
          <cell r="E1042" t="str">
            <v>90</v>
          </cell>
          <cell r="H1042" t="str">
            <v>1  ШТ.</v>
          </cell>
          <cell r="I1042">
            <v>2</v>
          </cell>
          <cell r="P1042">
            <v>13.3</v>
          </cell>
          <cell r="Q1042">
            <v>5.52</v>
          </cell>
          <cell r="R1042">
            <v>1.89</v>
          </cell>
          <cell r="S1042">
            <v>62.94</v>
          </cell>
          <cell r="U1042">
            <v>3.2863599999999997</v>
          </cell>
          <cell r="X1042">
            <v>78.680000000000007</v>
          </cell>
          <cell r="Y1042">
            <v>59.16</v>
          </cell>
          <cell r="AL1042">
            <v>6.65</v>
          </cell>
          <cell r="AM1042">
            <v>2.23</v>
          </cell>
          <cell r="AN1042">
            <v>0.53</v>
          </cell>
          <cell r="AO1042">
            <v>17.66</v>
          </cell>
          <cell r="AQ1042">
            <v>1.54</v>
          </cell>
          <cell r="DD1042" t="str">
            <v/>
          </cell>
          <cell r="DE1042" t="str">
            <v/>
          </cell>
          <cell r="DG1042" t="str">
            <v>)*1,67</v>
          </cell>
          <cell r="DI1042" t="str">
            <v/>
          </cell>
        </row>
        <row r="1043">
          <cell r="P1043">
            <v>74.209999999999994</v>
          </cell>
          <cell r="Q1043">
            <v>66.010000000000005</v>
          </cell>
          <cell r="R1043">
            <v>45.79</v>
          </cell>
          <cell r="S1043">
            <v>1525.04</v>
          </cell>
          <cell r="X1043">
            <v>1525.04</v>
          </cell>
          <cell r="Y1043">
            <v>686.27</v>
          </cell>
          <cell r="AV1043">
            <v>1.0669999999999999</v>
          </cell>
          <cell r="AW1043">
            <v>1</v>
          </cell>
          <cell r="BA1043">
            <v>24.23</v>
          </cell>
          <cell r="BB1043">
            <v>10</v>
          </cell>
          <cell r="BC1043">
            <v>5.58</v>
          </cell>
          <cell r="BS1043">
            <v>24.23</v>
          </cell>
          <cell r="BZ1043">
            <v>100</v>
          </cell>
          <cell r="CA1043">
            <v>45</v>
          </cell>
          <cell r="DN1043">
            <v>125</v>
          </cell>
          <cell r="DO1043">
            <v>94</v>
          </cell>
        </row>
        <row r="1044">
          <cell r="E1044" t="str">
            <v>90,1</v>
          </cell>
          <cell r="F1044" t="str">
            <v>1.19-11-14</v>
          </cell>
          <cell r="H1044" t="str">
            <v>шт.</v>
          </cell>
          <cell r="I1044">
            <v>2</v>
          </cell>
          <cell r="O1044">
            <v>2488.8000000000002</v>
          </cell>
          <cell r="R1044">
            <v>0</v>
          </cell>
          <cell r="X1044">
            <v>0</v>
          </cell>
          <cell r="Y1044">
            <v>0</v>
          </cell>
          <cell r="AK1044">
            <v>1244.4000000000001</v>
          </cell>
        </row>
        <row r="1045">
          <cell r="O1045">
            <v>6470.88</v>
          </cell>
          <cell r="R1045">
            <v>0</v>
          </cell>
          <cell r="X1045">
            <v>0</v>
          </cell>
          <cell r="Y1045">
            <v>0</v>
          </cell>
          <cell r="AW1045">
            <v>1</v>
          </cell>
          <cell r="BC1045">
            <v>2.6</v>
          </cell>
        </row>
        <row r="1046">
          <cell r="E1046" t="str">
            <v>91</v>
          </cell>
          <cell r="H1046" t="str">
            <v>1  ШТ.</v>
          </cell>
          <cell r="I1046">
            <v>1</v>
          </cell>
          <cell r="P1046">
            <v>8.1199999999999992</v>
          </cell>
          <cell r="Q1046">
            <v>2.76</v>
          </cell>
          <cell r="R1046">
            <v>0.94</v>
          </cell>
          <cell r="S1046">
            <v>37.65</v>
          </cell>
          <cell r="U1046">
            <v>1.94194</v>
          </cell>
          <cell r="X1046">
            <v>47.06</v>
          </cell>
          <cell r="Y1046">
            <v>35.39</v>
          </cell>
          <cell r="AL1046">
            <v>8.1199999999999992</v>
          </cell>
          <cell r="AM1046">
            <v>2.23</v>
          </cell>
          <cell r="AN1046">
            <v>0.53</v>
          </cell>
          <cell r="AO1046">
            <v>21.13</v>
          </cell>
          <cell r="AQ1046">
            <v>1.82</v>
          </cell>
          <cell r="DD1046" t="str">
            <v/>
          </cell>
          <cell r="DE1046" t="str">
            <v/>
          </cell>
          <cell r="DG1046" t="str">
            <v>)*1,67</v>
          </cell>
          <cell r="DI1046" t="str">
            <v/>
          </cell>
        </row>
        <row r="1047">
          <cell r="P1047">
            <v>45.31</v>
          </cell>
          <cell r="Q1047">
            <v>33.010000000000005</v>
          </cell>
          <cell r="R1047">
            <v>22.78</v>
          </cell>
          <cell r="S1047">
            <v>912.26</v>
          </cell>
          <cell r="X1047">
            <v>912.26</v>
          </cell>
          <cell r="Y1047">
            <v>410.52</v>
          </cell>
          <cell r="AV1047">
            <v>1.0669999999999999</v>
          </cell>
          <cell r="AW1047">
            <v>1</v>
          </cell>
          <cell r="BA1047">
            <v>24.23</v>
          </cell>
          <cell r="BB1047">
            <v>10</v>
          </cell>
          <cell r="BC1047">
            <v>5.58</v>
          </cell>
          <cell r="BS1047">
            <v>24.23</v>
          </cell>
          <cell r="BZ1047">
            <v>100</v>
          </cell>
          <cell r="CA1047">
            <v>45</v>
          </cell>
          <cell r="DN1047">
            <v>125</v>
          </cell>
          <cell r="DO1047">
            <v>94</v>
          </cell>
        </row>
        <row r="1048">
          <cell r="E1048" t="str">
            <v>91,1</v>
          </cell>
          <cell r="F1048" t="str">
            <v>1.19-11-15</v>
          </cell>
          <cell r="H1048" t="str">
            <v>шт.</v>
          </cell>
          <cell r="I1048">
            <v>1</v>
          </cell>
          <cell r="O1048">
            <v>1318.55</v>
          </cell>
          <cell r="R1048">
            <v>0</v>
          </cell>
          <cell r="X1048">
            <v>0</v>
          </cell>
          <cell r="Y1048">
            <v>0</v>
          </cell>
          <cell r="AK1048">
            <v>1318.55</v>
          </cell>
        </row>
        <row r="1049">
          <cell r="O1049">
            <v>3494.16</v>
          </cell>
          <cell r="R1049">
            <v>0</v>
          </cell>
          <cell r="X1049">
            <v>0</v>
          </cell>
          <cell r="Y1049">
            <v>0</v>
          </cell>
          <cell r="AW1049">
            <v>1</v>
          </cell>
          <cell r="BC1049">
            <v>2.65</v>
          </cell>
        </row>
        <row r="1050">
          <cell r="E1050" t="str">
            <v>92</v>
          </cell>
          <cell r="H1050" t="str">
            <v>1  ШТ.</v>
          </cell>
          <cell r="I1050">
            <v>1</v>
          </cell>
          <cell r="P1050">
            <v>8.1199999999999992</v>
          </cell>
          <cell r="Q1050">
            <v>2.76</v>
          </cell>
          <cell r="R1050">
            <v>0.94</v>
          </cell>
          <cell r="S1050">
            <v>37.65</v>
          </cell>
          <cell r="U1050">
            <v>1.94194</v>
          </cell>
          <cell r="X1050">
            <v>47.06</v>
          </cell>
          <cell r="Y1050">
            <v>35.39</v>
          </cell>
          <cell r="AL1050">
            <v>8.1199999999999992</v>
          </cell>
          <cell r="AM1050">
            <v>2.23</v>
          </cell>
          <cell r="AN1050">
            <v>0.53</v>
          </cell>
          <cell r="AO1050">
            <v>21.13</v>
          </cell>
          <cell r="AQ1050">
            <v>1.82</v>
          </cell>
          <cell r="DD1050" t="str">
            <v/>
          </cell>
          <cell r="DE1050" t="str">
            <v/>
          </cell>
          <cell r="DG1050" t="str">
            <v>)*1,67</v>
          </cell>
          <cell r="DI1050" t="str">
            <v/>
          </cell>
        </row>
        <row r="1051">
          <cell r="P1051">
            <v>45.31</v>
          </cell>
          <cell r="Q1051">
            <v>33.010000000000005</v>
          </cell>
          <cell r="R1051">
            <v>22.78</v>
          </cell>
          <cell r="S1051">
            <v>912.26</v>
          </cell>
          <cell r="X1051">
            <v>912.26</v>
          </cell>
          <cell r="Y1051">
            <v>410.52</v>
          </cell>
          <cell r="AV1051">
            <v>1.0669999999999999</v>
          </cell>
          <cell r="AW1051">
            <v>1</v>
          </cell>
          <cell r="BA1051">
            <v>24.23</v>
          </cell>
          <cell r="BB1051">
            <v>10</v>
          </cell>
          <cell r="BC1051">
            <v>5.58</v>
          </cell>
          <cell r="BS1051">
            <v>24.23</v>
          </cell>
          <cell r="BZ1051">
            <v>100</v>
          </cell>
          <cell r="CA1051">
            <v>45</v>
          </cell>
          <cell r="DN1051">
            <v>125</v>
          </cell>
          <cell r="DO1051">
            <v>94</v>
          </cell>
        </row>
        <row r="1052">
          <cell r="E1052" t="str">
            <v>93</v>
          </cell>
          <cell r="F1052" t="str">
            <v>МКЭ-33-1821/8-1 от 20.11.2018г.</v>
          </cell>
          <cell r="H1052" t="str">
            <v>шт.</v>
          </cell>
          <cell r="I1052">
            <v>1</v>
          </cell>
          <cell r="P1052">
            <v>1009.7140860215054</v>
          </cell>
          <cell r="R1052">
            <v>0</v>
          </cell>
          <cell r="X1052">
            <v>0</v>
          </cell>
          <cell r="Y1052">
            <v>0</v>
          </cell>
        </row>
        <row r="1053">
          <cell r="P1053">
            <v>5634.2046</v>
          </cell>
          <cell r="R1053">
            <v>0</v>
          </cell>
          <cell r="X1053">
            <v>0</v>
          </cell>
          <cell r="Y1053">
            <v>0</v>
          </cell>
          <cell r="AW1053">
            <v>1</v>
          </cell>
          <cell r="BC1053">
            <v>5.58</v>
          </cell>
        </row>
        <row r="1134">
          <cell r="E1134" t="str">
            <v>134</v>
          </cell>
          <cell r="H1134" t="str">
            <v>1  ШТ.</v>
          </cell>
          <cell r="I1134">
            <v>22</v>
          </cell>
          <cell r="P1134">
            <v>363.66</v>
          </cell>
          <cell r="Q1134">
            <v>20.27</v>
          </cell>
          <cell r="R1134">
            <v>5.49</v>
          </cell>
          <cell r="S1134">
            <v>488.84</v>
          </cell>
          <cell r="U1134">
            <v>24.882439999999999</v>
          </cell>
          <cell r="X1134">
            <v>611.04999999999995</v>
          </cell>
          <cell r="Y1134">
            <v>459.51</v>
          </cell>
          <cell r="AL1134">
            <v>16.53</v>
          </cell>
          <cell r="AM1134">
            <v>0.77</v>
          </cell>
          <cell r="AN1134">
            <v>0.14000000000000001</v>
          </cell>
          <cell r="AO1134">
            <v>12.47</v>
          </cell>
          <cell r="AQ1134">
            <v>1.06</v>
          </cell>
          <cell r="DD1134" t="str">
            <v/>
          </cell>
          <cell r="DE1134" t="str">
            <v/>
          </cell>
          <cell r="DG1134" t="str">
            <v>)*1,67</v>
          </cell>
          <cell r="DI1134" t="str">
            <v/>
          </cell>
        </row>
        <row r="1135">
          <cell r="P1135">
            <v>923.7</v>
          </cell>
          <cell r="Q1135">
            <v>220.82</v>
          </cell>
          <cell r="R1135">
            <v>133.02000000000001</v>
          </cell>
          <cell r="S1135">
            <v>11844.59</v>
          </cell>
          <cell r="X1135">
            <v>11844.59</v>
          </cell>
          <cell r="Y1135">
            <v>5330.07</v>
          </cell>
          <cell r="AV1135">
            <v>1.0669999999999999</v>
          </cell>
          <cell r="AW1135">
            <v>1</v>
          </cell>
          <cell r="BA1135">
            <v>24.23</v>
          </cell>
          <cell r="BB1135">
            <v>9.27</v>
          </cell>
          <cell r="BC1135">
            <v>2.54</v>
          </cell>
          <cell r="BS1135">
            <v>24.23</v>
          </cell>
          <cell r="BZ1135">
            <v>100</v>
          </cell>
          <cell r="CA1135">
            <v>45</v>
          </cell>
          <cell r="DN1135">
            <v>125</v>
          </cell>
          <cell r="DO1135">
            <v>94</v>
          </cell>
        </row>
        <row r="1140">
          <cell r="E1140" t="str">
            <v>135</v>
          </cell>
          <cell r="F1140" t="str">
            <v>1.19-6-75</v>
          </cell>
          <cell r="H1140" t="str">
            <v>шт.</v>
          </cell>
          <cell r="I1140">
            <v>22</v>
          </cell>
          <cell r="P1140">
            <v>5689.86</v>
          </cell>
          <cell r="R1140">
            <v>0</v>
          </cell>
          <cell r="X1140">
            <v>0</v>
          </cell>
          <cell r="Y1140">
            <v>0</v>
          </cell>
          <cell r="AL1140">
            <v>258.63</v>
          </cell>
          <cell r="DD1140" t="str">
            <v/>
          </cell>
        </row>
        <row r="1141">
          <cell r="P1141">
            <v>19971.41</v>
          </cell>
          <cell r="R1141">
            <v>0</v>
          </cell>
          <cell r="X1141">
            <v>0</v>
          </cell>
          <cell r="Y1141">
            <v>0</v>
          </cell>
          <cell r="AW1141">
            <v>1</v>
          </cell>
          <cell r="BC1141">
            <v>3.51</v>
          </cell>
        </row>
        <row r="1142">
          <cell r="E1142" t="str">
            <v>136</v>
          </cell>
          <cell r="H1142" t="str">
            <v>1  ШТ.</v>
          </cell>
          <cell r="I1142">
            <v>3</v>
          </cell>
          <cell r="P1142">
            <v>63.93</v>
          </cell>
          <cell r="Q1142">
            <v>2.76</v>
          </cell>
          <cell r="R1142">
            <v>0.75</v>
          </cell>
          <cell r="S1142">
            <v>75.05</v>
          </cell>
          <cell r="U1142">
            <v>3.7771799999999995</v>
          </cell>
          <cell r="X1142">
            <v>93.81</v>
          </cell>
          <cell r="Y1142">
            <v>70.55</v>
          </cell>
          <cell r="AL1142">
            <v>21.31</v>
          </cell>
          <cell r="AM1142">
            <v>0.77</v>
          </cell>
          <cell r="AN1142">
            <v>0.14000000000000001</v>
          </cell>
          <cell r="AO1142">
            <v>14.04</v>
          </cell>
          <cell r="AQ1142">
            <v>1.18</v>
          </cell>
          <cell r="DD1142" t="str">
            <v/>
          </cell>
          <cell r="DE1142" t="str">
            <v/>
          </cell>
          <cell r="DG1142" t="str">
            <v>)*1,67</v>
          </cell>
          <cell r="DI1142" t="str">
            <v/>
          </cell>
        </row>
        <row r="1143">
          <cell r="P1143">
            <v>167.5</v>
          </cell>
          <cell r="Q1143">
            <v>30.07</v>
          </cell>
          <cell r="R1143">
            <v>18.170000000000002</v>
          </cell>
          <cell r="S1143">
            <v>1818.46</v>
          </cell>
          <cell r="X1143">
            <v>1818.46</v>
          </cell>
          <cell r="Y1143">
            <v>818.31</v>
          </cell>
          <cell r="AV1143">
            <v>1.0669999999999999</v>
          </cell>
          <cell r="AW1143">
            <v>1</v>
          </cell>
          <cell r="BA1143">
            <v>24.23</v>
          </cell>
          <cell r="BB1143">
            <v>9.27</v>
          </cell>
          <cell r="BC1143">
            <v>2.62</v>
          </cell>
          <cell r="BS1143">
            <v>24.23</v>
          </cell>
          <cell r="BZ1143">
            <v>100</v>
          </cell>
          <cell r="CA1143">
            <v>45</v>
          </cell>
          <cell r="DN1143">
            <v>125</v>
          </cell>
          <cell r="DO1143">
            <v>94</v>
          </cell>
        </row>
        <row r="1144">
          <cell r="E1144" t="str">
            <v>137</v>
          </cell>
          <cell r="F1144" t="str">
            <v>1.19-6-81</v>
          </cell>
          <cell r="H1144" t="str">
            <v>шт.</v>
          </cell>
          <cell r="I1144">
            <v>3</v>
          </cell>
          <cell r="P1144">
            <v>1405.32</v>
          </cell>
          <cell r="R1144">
            <v>0</v>
          </cell>
          <cell r="X1144">
            <v>0</v>
          </cell>
          <cell r="Y1144">
            <v>0</v>
          </cell>
          <cell r="AL1144">
            <v>468.44</v>
          </cell>
          <cell r="DD1144" t="str">
            <v/>
          </cell>
        </row>
        <row r="1145">
          <cell r="P1145">
            <v>5958.56</v>
          </cell>
          <cell r="R1145">
            <v>0</v>
          </cell>
          <cell r="X1145">
            <v>0</v>
          </cell>
          <cell r="Y1145">
            <v>0</v>
          </cell>
          <cell r="AW1145">
            <v>1</v>
          </cell>
          <cell r="BC1145">
            <v>4.24</v>
          </cell>
        </row>
        <row r="1160">
          <cell r="E1160" t="str">
            <v>145</v>
          </cell>
          <cell r="H1160" t="str">
            <v>1 клапан</v>
          </cell>
          <cell r="I1160">
            <v>1</v>
          </cell>
          <cell r="P1160">
            <v>5.59</v>
          </cell>
          <cell r="Q1160">
            <v>0.8</v>
          </cell>
          <cell r="R1160">
            <v>0.05</v>
          </cell>
          <cell r="S1160">
            <v>69.81</v>
          </cell>
          <cell r="U1160">
            <v>3.59579</v>
          </cell>
          <cell r="X1160">
            <v>55.15</v>
          </cell>
          <cell r="Y1160">
            <v>48.87</v>
          </cell>
          <cell r="AL1160">
            <v>5.44</v>
          </cell>
          <cell r="AM1160">
            <v>0.73</v>
          </cell>
          <cell r="AN1160">
            <v>0.03</v>
          </cell>
          <cell r="AO1160">
            <v>39.18</v>
          </cell>
          <cell r="AQ1160">
            <v>3.37</v>
          </cell>
          <cell r="DD1160" t="str">
            <v/>
          </cell>
          <cell r="DE1160" t="str">
            <v/>
          </cell>
          <cell r="DG1160" t="str">
            <v>)*1,67</v>
          </cell>
          <cell r="DI1160" t="str">
            <v/>
          </cell>
        </row>
        <row r="1161">
          <cell r="P1161">
            <v>31.19</v>
          </cell>
          <cell r="Q1161">
            <v>5.42</v>
          </cell>
          <cell r="R1161">
            <v>1.21</v>
          </cell>
          <cell r="S1161">
            <v>1691.5</v>
          </cell>
          <cell r="X1161">
            <v>1150.22</v>
          </cell>
          <cell r="Y1161">
            <v>727.35</v>
          </cell>
          <cell r="AV1161">
            <v>1.0669999999999999</v>
          </cell>
          <cell r="AW1161">
            <v>1.028</v>
          </cell>
          <cell r="BA1161">
            <v>24.23</v>
          </cell>
          <cell r="BB1161">
            <v>6.33</v>
          </cell>
          <cell r="BC1161">
            <v>5.58</v>
          </cell>
          <cell r="BS1161">
            <v>24.23</v>
          </cell>
          <cell r="BZ1161">
            <v>68</v>
          </cell>
          <cell r="CA1161">
            <v>43</v>
          </cell>
          <cell r="DN1161">
            <v>79</v>
          </cell>
          <cell r="DO1161">
            <v>70</v>
          </cell>
        </row>
        <row r="1162">
          <cell r="E1162" t="str">
            <v>146</v>
          </cell>
          <cell r="F1162" t="str">
            <v>МКЭ-33-1005/8-1 от 26.07.2018г.</v>
          </cell>
          <cell r="H1162" t="str">
            <v>шт.</v>
          </cell>
          <cell r="I1162">
            <v>1</v>
          </cell>
          <cell r="P1162">
            <v>2323.9548387096775</v>
          </cell>
          <cell r="R1162">
            <v>0</v>
          </cell>
          <cell r="X1162">
            <v>0</v>
          </cell>
          <cell r="Y1162">
            <v>0</v>
          </cell>
        </row>
        <row r="1163">
          <cell r="P1163">
            <v>12967.668</v>
          </cell>
          <cell r="R1163">
            <v>0</v>
          </cell>
          <cell r="X1163">
            <v>0</v>
          </cell>
          <cell r="Y1163">
            <v>0</v>
          </cell>
          <cell r="AW1163">
            <v>1</v>
          </cell>
          <cell r="BC1163">
            <v>5.58</v>
          </cell>
        </row>
        <row r="1164">
          <cell r="E1164" t="str">
            <v>147</v>
          </cell>
          <cell r="H1164" t="str">
            <v>1 клапан</v>
          </cell>
          <cell r="I1164">
            <v>13</v>
          </cell>
          <cell r="P1164">
            <v>203.71</v>
          </cell>
          <cell r="Q1164">
            <v>25.119999999999997</v>
          </cell>
          <cell r="R1164">
            <v>8.51</v>
          </cell>
          <cell r="S1164">
            <v>1149.98</v>
          </cell>
          <cell r="U1164">
            <v>58.549491000000003</v>
          </cell>
          <cell r="X1164">
            <v>1437.48</v>
          </cell>
          <cell r="Y1164">
            <v>1080.98</v>
          </cell>
          <cell r="AL1164">
            <v>15.67</v>
          </cell>
          <cell r="AM1164">
            <v>1.49</v>
          </cell>
          <cell r="AN1164">
            <v>0.35</v>
          </cell>
          <cell r="AO1164">
            <v>47.28</v>
          </cell>
          <cell r="AQ1164">
            <v>4.0199999999999996</v>
          </cell>
          <cell r="DD1164" t="str">
            <v/>
          </cell>
          <cell r="DE1164" t="str">
            <v>)*1,05</v>
          </cell>
          <cell r="DG1164" t="str">
            <v>)*1,05)*1,67</v>
          </cell>
          <cell r="DI1164" t="str">
            <v>)*1,05</v>
          </cell>
        </row>
        <row r="1165">
          <cell r="P1165">
            <v>1680.61</v>
          </cell>
          <cell r="Q1165">
            <v>298.78999999999996</v>
          </cell>
          <cell r="R1165">
            <v>206.2</v>
          </cell>
          <cell r="S1165">
            <v>27864.02</v>
          </cell>
          <cell r="X1165">
            <v>27864.02</v>
          </cell>
          <cell r="Y1165">
            <v>12538.81</v>
          </cell>
          <cell r="AV1165">
            <v>1.0669999999999999</v>
          </cell>
          <cell r="AW1165">
            <v>1</v>
          </cell>
          <cell r="BA1165">
            <v>24.23</v>
          </cell>
          <cell r="BB1165">
            <v>9.9499999999999993</v>
          </cell>
          <cell r="BC1165">
            <v>8.25</v>
          </cell>
          <cell r="BS1165">
            <v>24.23</v>
          </cell>
          <cell r="BZ1165">
            <v>100</v>
          </cell>
          <cell r="CA1165">
            <v>45</v>
          </cell>
          <cell r="DN1165">
            <v>125</v>
          </cell>
          <cell r="DO1165">
            <v>94</v>
          </cell>
        </row>
        <row r="1166">
          <cell r="E1166" t="str">
            <v>148</v>
          </cell>
          <cell r="F1166" t="str">
            <v>МКЭ-33-1005/8-1 от 26.07.2018г.</v>
          </cell>
          <cell r="H1166" t="str">
            <v>шт.</v>
          </cell>
          <cell r="I1166">
            <v>2</v>
          </cell>
          <cell r="P1166">
            <v>5050.3270967741937</v>
          </cell>
          <cell r="R1166">
            <v>0</v>
          </cell>
          <cell r="X1166">
            <v>0</v>
          </cell>
          <cell r="Y1166">
            <v>0</v>
          </cell>
        </row>
        <row r="1167">
          <cell r="P1167">
            <v>28180.825199999999</v>
          </cell>
          <cell r="R1167">
            <v>0</v>
          </cell>
          <cell r="X1167">
            <v>0</v>
          </cell>
          <cell r="Y1167">
            <v>0</v>
          </cell>
          <cell r="AW1167">
            <v>1</v>
          </cell>
          <cell r="BC1167">
            <v>5.58</v>
          </cell>
        </row>
        <row r="1172">
          <cell r="E1172" t="str">
            <v>151</v>
          </cell>
          <cell r="F1172" t="str">
            <v>МКЭ-33-1005/8-1 от 26.07.2018г.</v>
          </cell>
          <cell r="H1172" t="str">
            <v>шт.</v>
          </cell>
          <cell r="I1172">
            <v>2</v>
          </cell>
          <cell r="P1172">
            <v>5106.7634408602153</v>
          </cell>
          <cell r="R1172">
            <v>0</v>
          </cell>
          <cell r="X1172">
            <v>0</v>
          </cell>
          <cell r="Y1172">
            <v>0</v>
          </cell>
        </row>
        <row r="1173">
          <cell r="P1173">
            <v>28495.74</v>
          </cell>
          <cell r="R1173">
            <v>0</v>
          </cell>
          <cell r="X1173">
            <v>0</v>
          </cell>
          <cell r="Y1173">
            <v>0</v>
          </cell>
          <cell r="AW1173">
            <v>1</v>
          </cell>
          <cell r="BC1173">
            <v>5.58</v>
          </cell>
        </row>
        <row r="1174">
          <cell r="E1174" t="str">
            <v>152</v>
          </cell>
          <cell r="F1174" t="str">
            <v>МКЭ-33-1005/8-1 от 26.07.2018г.</v>
          </cell>
          <cell r="H1174" t="str">
            <v>шт.</v>
          </cell>
          <cell r="I1174">
            <v>7</v>
          </cell>
          <cell r="P1174">
            <v>17932.365913978498</v>
          </cell>
          <cell r="R1174">
            <v>0</v>
          </cell>
          <cell r="X1174">
            <v>0</v>
          </cell>
          <cell r="Y1174">
            <v>0</v>
          </cell>
        </row>
        <row r="1175">
          <cell r="P1175">
            <v>100062.60180000002</v>
          </cell>
          <cell r="R1175">
            <v>0</v>
          </cell>
          <cell r="X1175">
            <v>0</v>
          </cell>
          <cell r="Y1175">
            <v>0</v>
          </cell>
          <cell r="AW1175">
            <v>1</v>
          </cell>
          <cell r="BC1175">
            <v>5.58</v>
          </cell>
        </row>
        <row r="1180">
          <cell r="E1180" t="str">
            <v>155</v>
          </cell>
          <cell r="F1180" t="str">
            <v>МКЭ-33-1005/8-1 от 26.07.2018г.</v>
          </cell>
          <cell r="H1180" t="str">
            <v>шт.</v>
          </cell>
          <cell r="I1180">
            <v>1</v>
          </cell>
          <cell r="P1180">
            <v>2696.1140860215055</v>
          </cell>
          <cell r="R1180">
            <v>0</v>
          </cell>
          <cell r="X1180">
            <v>0</v>
          </cell>
          <cell r="Y1180">
            <v>0</v>
          </cell>
        </row>
        <row r="1181">
          <cell r="P1181">
            <v>15044.3166</v>
          </cell>
          <cell r="R1181">
            <v>0</v>
          </cell>
          <cell r="X1181">
            <v>0</v>
          </cell>
          <cell r="Y1181">
            <v>0</v>
          </cell>
          <cell r="AW1181">
            <v>1</v>
          </cell>
          <cell r="BC1181">
            <v>5.58</v>
          </cell>
        </row>
        <row r="1182">
          <cell r="E1182" t="str">
            <v>156</v>
          </cell>
          <cell r="F1182" t="str">
            <v>МКЭ-33-1005/8-1 от 26.07.2018</v>
          </cell>
          <cell r="H1182" t="str">
            <v>шт.</v>
          </cell>
          <cell r="I1182">
            <v>1</v>
          </cell>
          <cell r="P1182">
            <v>2761.1381720430109</v>
          </cell>
          <cell r="R1182">
            <v>0</v>
          </cell>
          <cell r="X1182">
            <v>0</v>
          </cell>
          <cell r="Y1182">
            <v>0</v>
          </cell>
        </row>
        <row r="1183">
          <cell r="P1183">
            <v>15407.151</v>
          </cell>
          <cell r="R1183">
            <v>0</v>
          </cell>
          <cell r="X1183">
            <v>0</v>
          </cell>
          <cell r="Y1183">
            <v>0</v>
          </cell>
          <cell r="AW1183">
            <v>1</v>
          </cell>
          <cell r="BC1183">
            <v>5.58</v>
          </cell>
        </row>
        <row r="1198">
          <cell r="E1198" t="str">
            <v>164</v>
          </cell>
          <cell r="H1198" t="str">
            <v>1 клапан</v>
          </cell>
          <cell r="I1198">
            <v>1</v>
          </cell>
          <cell r="P1198">
            <v>37.159999999999997</v>
          </cell>
          <cell r="Q1198">
            <v>17.39</v>
          </cell>
          <cell r="R1198">
            <v>5.93</v>
          </cell>
          <cell r="S1198">
            <v>151.63999999999999</v>
          </cell>
          <cell r="U1198">
            <v>8.021706</v>
          </cell>
          <cell r="X1198">
            <v>189.55</v>
          </cell>
          <cell r="Y1198">
            <v>142.54</v>
          </cell>
          <cell r="AL1198">
            <v>37.159999999999997</v>
          </cell>
          <cell r="AM1198">
            <v>13.4</v>
          </cell>
          <cell r="AN1198">
            <v>3.17</v>
          </cell>
          <cell r="AO1198">
            <v>81.05</v>
          </cell>
          <cell r="AQ1198">
            <v>7.16</v>
          </cell>
          <cell r="DD1198" t="str">
            <v/>
          </cell>
          <cell r="DE1198" t="str">
            <v>)*1,05</v>
          </cell>
          <cell r="DG1198" t="str">
            <v>)*1,05)*1,67</v>
          </cell>
          <cell r="DI1198" t="str">
            <v>)*1,05</v>
          </cell>
        </row>
        <row r="1199">
          <cell r="P1199">
            <v>249.34</v>
          </cell>
          <cell r="Q1199">
            <v>207.47000000000003</v>
          </cell>
          <cell r="R1199">
            <v>143.68</v>
          </cell>
          <cell r="S1199">
            <v>3674.24</v>
          </cell>
          <cell r="X1199">
            <v>3674.24</v>
          </cell>
          <cell r="Y1199">
            <v>1653.41</v>
          </cell>
          <cell r="AV1199">
            <v>1.0669999999999999</v>
          </cell>
          <cell r="AW1199">
            <v>1</v>
          </cell>
          <cell r="BA1199">
            <v>24.23</v>
          </cell>
          <cell r="BB1199">
            <v>9.98</v>
          </cell>
          <cell r="BC1199">
            <v>6.71</v>
          </cell>
          <cell r="BS1199">
            <v>24.23</v>
          </cell>
          <cell r="BZ1199">
            <v>100</v>
          </cell>
          <cell r="CA1199">
            <v>45</v>
          </cell>
          <cell r="DN1199">
            <v>125</v>
          </cell>
          <cell r="DO1199">
            <v>94</v>
          </cell>
        </row>
        <row r="1202">
          <cell r="E1202" t="str">
            <v>166</v>
          </cell>
          <cell r="F1202" t="str">
            <v>МКЭ-28-498/6-1 от 17.02.2016</v>
          </cell>
          <cell r="H1202" t="str">
            <v>компл.</v>
          </cell>
          <cell r="I1202">
            <v>1</v>
          </cell>
          <cell r="P1202">
            <v>4864.5408602150537</v>
          </cell>
          <cell r="R1202">
            <v>0</v>
          </cell>
          <cell r="X1202">
            <v>0</v>
          </cell>
          <cell r="Y1202">
            <v>0</v>
          </cell>
        </row>
        <row r="1203">
          <cell r="P1203">
            <v>27144.138000000003</v>
          </cell>
          <cell r="R1203">
            <v>0</v>
          </cell>
          <cell r="X1203">
            <v>0</v>
          </cell>
          <cell r="Y1203">
            <v>0</v>
          </cell>
          <cell r="AW1203">
            <v>1</v>
          </cell>
          <cell r="BC1203">
            <v>5.58</v>
          </cell>
        </row>
        <row r="1228">
          <cell r="E1228" t="str">
            <v>179</v>
          </cell>
          <cell r="H1228" t="str">
            <v>100 м2 поверхности воздуховодов</v>
          </cell>
          <cell r="I1228">
            <v>0.13719999999999999</v>
          </cell>
          <cell r="P1228">
            <v>68.53</v>
          </cell>
          <cell r="Q1228">
            <v>25.02</v>
          </cell>
          <cell r="R1228">
            <v>4.68</v>
          </cell>
          <cell r="S1228">
            <v>426.19</v>
          </cell>
          <cell r="U1228">
            <v>22.544429599999997</v>
          </cell>
          <cell r="X1228">
            <v>532.74</v>
          </cell>
          <cell r="Y1228">
            <v>400.62</v>
          </cell>
          <cell r="AL1228">
            <v>499.52</v>
          </cell>
          <cell r="AM1228">
            <v>158.08000000000001</v>
          </cell>
          <cell r="AN1228">
            <v>19.16</v>
          </cell>
          <cell r="AO1228">
            <v>1743.28</v>
          </cell>
          <cell r="AQ1228">
            <v>154</v>
          </cell>
          <cell r="DD1228" t="str">
            <v/>
          </cell>
          <cell r="DE1228" t="str">
            <v/>
          </cell>
          <cell r="DG1228" t="str">
            <v>)*1,67</v>
          </cell>
          <cell r="DI1228" t="str">
            <v/>
          </cell>
        </row>
        <row r="1229">
          <cell r="P1229">
            <v>250.82</v>
          </cell>
          <cell r="Q1229">
            <v>244.55</v>
          </cell>
          <cell r="R1229">
            <v>113.4</v>
          </cell>
          <cell r="S1229">
            <v>10326.58</v>
          </cell>
          <cell r="X1229">
            <v>10326.58</v>
          </cell>
          <cell r="Y1229">
            <v>4646.96</v>
          </cell>
          <cell r="AV1229">
            <v>1.0669999999999999</v>
          </cell>
          <cell r="AW1229">
            <v>1</v>
          </cell>
          <cell r="BA1229">
            <v>24.23</v>
          </cell>
          <cell r="BB1229">
            <v>8.6</v>
          </cell>
          <cell r="BC1229">
            <v>3.66</v>
          </cell>
          <cell r="BS1229">
            <v>24.23</v>
          </cell>
          <cell r="BZ1229">
            <v>100</v>
          </cell>
          <cell r="CA1229">
            <v>45</v>
          </cell>
          <cell r="DN1229">
            <v>125</v>
          </cell>
          <cell r="DO1229">
            <v>94</v>
          </cell>
        </row>
        <row r="1230">
          <cell r="E1230" t="str">
            <v>179,1</v>
          </cell>
          <cell r="F1230" t="str">
            <v>1.19-3-12</v>
          </cell>
          <cell r="H1230" t="str">
            <v>м2</v>
          </cell>
          <cell r="I1230">
            <v>13.72</v>
          </cell>
          <cell r="O1230">
            <v>1723.78</v>
          </cell>
          <cell r="R1230">
            <v>0</v>
          </cell>
          <cell r="X1230">
            <v>0</v>
          </cell>
          <cell r="Y1230">
            <v>0</v>
          </cell>
          <cell r="AK1230">
            <v>125.64</v>
          </cell>
        </row>
        <row r="1231">
          <cell r="O1231">
            <v>6619.32</v>
          </cell>
          <cell r="R1231">
            <v>0</v>
          </cell>
          <cell r="X1231">
            <v>0</v>
          </cell>
          <cell r="Y1231">
            <v>0</v>
          </cell>
          <cell r="AW1231">
            <v>1</v>
          </cell>
          <cell r="BC1231">
            <v>3.84</v>
          </cell>
        </row>
        <row r="1232">
          <cell r="E1232" t="str">
            <v>180</v>
          </cell>
          <cell r="H1232" t="str">
            <v>100 м2 поверхности воздуховодов</v>
          </cell>
          <cell r="I1232">
            <v>0.2109</v>
          </cell>
          <cell r="P1232">
            <v>105.27</v>
          </cell>
          <cell r="Q1232">
            <v>30.59</v>
          </cell>
          <cell r="R1232">
            <v>5.66</v>
          </cell>
          <cell r="S1232">
            <v>599.82000000000005</v>
          </cell>
          <cell r="U1232">
            <v>31.729272300000002</v>
          </cell>
          <cell r="X1232">
            <v>749.78</v>
          </cell>
          <cell r="Y1232">
            <v>563.83000000000004</v>
          </cell>
          <cell r="AL1232">
            <v>499.17</v>
          </cell>
          <cell r="AM1232">
            <v>125.83</v>
          </cell>
          <cell r="AN1232">
            <v>15.05</v>
          </cell>
          <cell r="AO1232">
            <v>1596.12</v>
          </cell>
          <cell r="AQ1232">
            <v>141</v>
          </cell>
          <cell r="DD1232" t="str">
            <v/>
          </cell>
          <cell r="DE1232" t="str">
            <v/>
          </cell>
          <cell r="DG1232" t="str">
            <v>)*1,67</v>
          </cell>
          <cell r="DI1232" t="str">
            <v/>
          </cell>
        </row>
        <row r="1233">
          <cell r="P1233">
            <v>384.24</v>
          </cell>
          <cell r="Q1233">
            <v>298.27</v>
          </cell>
          <cell r="R1233">
            <v>137.13999999999999</v>
          </cell>
          <cell r="S1233">
            <v>14533.64</v>
          </cell>
          <cell r="X1233">
            <v>14533.64</v>
          </cell>
          <cell r="Y1233">
            <v>6540.14</v>
          </cell>
          <cell r="AV1233">
            <v>1.0669999999999999</v>
          </cell>
          <cell r="AW1233">
            <v>1</v>
          </cell>
          <cell r="BA1233">
            <v>24.23</v>
          </cell>
          <cell r="BB1233">
            <v>8.59</v>
          </cell>
          <cell r="BC1233">
            <v>3.65</v>
          </cell>
          <cell r="BS1233">
            <v>24.23</v>
          </cell>
          <cell r="BZ1233">
            <v>100</v>
          </cell>
          <cell r="CA1233">
            <v>45</v>
          </cell>
          <cell r="DN1233">
            <v>125</v>
          </cell>
          <cell r="DO1233">
            <v>94</v>
          </cell>
        </row>
        <row r="1234">
          <cell r="E1234" t="str">
            <v>180,1</v>
          </cell>
          <cell r="F1234" t="str">
            <v>1.19-3-12</v>
          </cell>
          <cell r="H1234" t="str">
            <v>м2</v>
          </cell>
          <cell r="I1234">
            <v>21.09</v>
          </cell>
          <cell r="O1234">
            <v>2649.75</v>
          </cell>
          <cell r="R1234">
            <v>0</v>
          </cell>
          <cell r="X1234">
            <v>0</v>
          </cell>
          <cell r="Y1234">
            <v>0</v>
          </cell>
          <cell r="AK1234">
            <v>125.64</v>
          </cell>
        </row>
        <row r="1235">
          <cell r="O1235">
            <v>10175.040000000001</v>
          </cell>
          <cell r="R1235">
            <v>0</v>
          </cell>
          <cell r="X1235">
            <v>0</v>
          </cell>
          <cell r="Y1235">
            <v>0</v>
          </cell>
          <cell r="AW1235">
            <v>1</v>
          </cell>
          <cell r="BC1235">
            <v>3.84</v>
          </cell>
        </row>
        <row r="1236">
          <cell r="E1236" t="str">
            <v>181</v>
          </cell>
          <cell r="H1236" t="str">
            <v>100 м2 поверхности воздуховодов</v>
          </cell>
          <cell r="I1236">
            <v>3.1399999999999997E-2</v>
          </cell>
          <cell r="P1236">
            <v>15.68</v>
          </cell>
          <cell r="Q1236">
            <v>5.7299999999999995</v>
          </cell>
          <cell r="R1236">
            <v>1.07</v>
          </cell>
          <cell r="S1236">
            <v>97.54</v>
          </cell>
          <cell r="U1236">
            <v>5.1595851999999987</v>
          </cell>
          <cell r="X1236">
            <v>121.93</v>
          </cell>
          <cell r="Y1236">
            <v>91.69</v>
          </cell>
          <cell r="AL1236">
            <v>499.52</v>
          </cell>
          <cell r="AM1236">
            <v>158.08000000000001</v>
          </cell>
          <cell r="AN1236">
            <v>19.16</v>
          </cell>
          <cell r="AO1236">
            <v>1743.28</v>
          </cell>
          <cell r="AQ1236">
            <v>154</v>
          </cell>
          <cell r="DD1236" t="str">
            <v/>
          </cell>
          <cell r="DE1236" t="str">
            <v/>
          </cell>
          <cell r="DG1236" t="str">
            <v>)*1,67</v>
          </cell>
          <cell r="DI1236" t="str">
            <v/>
          </cell>
        </row>
        <row r="1237">
          <cell r="P1237">
            <v>57.39</v>
          </cell>
          <cell r="Q1237">
            <v>56</v>
          </cell>
          <cell r="R1237">
            <v>25.93</v>
          </cell>
          <cell r="S1237">
            <v>2363.39</v>
          </cell>
          <cell r="X1237">
            <v>2363.39</v>
          </cell>
          <cell r="Y1237">
            <v>1063.53</v>
          </cell>
          <cell r="AV1237">
            <v>1.0669999999999999</v>
          </cell>
          <cell r="AW1237">
            <v>1</v>
          </cell>
          <cell r="BA1237">
            <v>24.23</v>
          </cell>
          <cell r="BB1237">
            <v>8.6</v>
          </cell>
          <cell r="BC1237">
            <v>3.66</v>
          </cell>
          <cell r="BS1237">
            <v>24.23</v>
          </cell>
          <cell r="BZ1237">
            <v>100</v>
          </cell>
          <cell r="CA1237">
            <v>45</v>
          </cell>
          <cell r="DN1237">
            <v>125</v>
          </cell>
          <cell r="DO1237">
            <v>94</v>
          </cell>
        </row>
        <row r="1238">
          <cell r="E1238" t="str">
            <v>181,1</v>
          </cell>
          <cell r="F1238" t="str">
            <v>1.19-3-5</v>
          </cell>
          <cell r="H1238" t="str">
            <v>м2</v>
          </cell>
          <cell r="I1238">
            <v>3.14</v>
          </cell>
          <cell r="O1238">
            <v>463.78</v>
          </cell>
          <cell r="R1238">
            <v>0</v>
          </cell>
          <cell r="X1238">
            <v>0</v>
          </cell>
          <cell r="Y1238">
            <v>0</v>
          </cell>
          <cell r="AK1238">
            <v>147.69999999999999</v>
          </cell>
        </row>
        <row r="1239">
          <cell r="O1239">
            <v>978.58</v>
          </cell>
          <cell r="R1239">
            <v>0</v>
          </cell>
          <cell r="X1239">
            <v>0</v>
          </cell>
          <cell r="Y1239">
            <v>0</v>
          </cell>
          <cell r="AW1239">
            <v>1</v>
          </cell>
          <cell r="BC1239">
            <v>2.11</v>
          </cell>
        </row>
        <row r="1240">
          <cell r="E1240" t="str">
            <v>182</v>
          </cell>
          <cell r="H1240" t="str">
            <v>100 м2 поверхности воздуховодов</v>
          </cell>
          <cell r="I1240">
            <v>8.3999999999999995E-3</v>
          </cell>
          <cell r="P1240">
            <v>4.1900000000000004</v>
          </cell>
          <cell r="Q1240">
            <v>1.22</v>
          </cell>
          <cell r="R1240">
            <v>0.23</v>
          </cell>
          <cell r="S1240">
            <v>23.89</v>
          </cell>
          <cell r="U1240">
            <v>1.2637547999999998</v>
          </cell>
          <cell r="X1240">
            <v>29.86</v>
          </cell>
          <cell r="Y1240">
            <v>22.46</v>
          </cell>
          <cell r="AL1240">
            <v>499.17</v>
          </cell>
          <cell r="AM1240">
            <v>125.83</v>
          </cell>
          <cell r="AN1240">
            <v>15.05</v>
          </cell>
          <cell r="AO1240">
            <v>1596.12</v>
          </cell>
          <cell r="AQ1240">
            <v>141</v>
          </cell>
          <cell r="DD1240" t="str">
            <v/>
          </cell>
          <cell r="DE1240" t="str">
            <v/>
          </cell>
          <cell r="DG1240" t="str">
            <v>)*1,67</v>
          </cell>
          <cell r="DI1240" t="str">
            <v/>
          </cell>
        </row>
        <row r="1241">
          <cell r="P1241">
            <v>15.29</v>
          </cell>
          <cell r="Q1241">
            <v>11.89</v>
          </cell>
          <cell r="R1241">
            <v>5.57</v>
          </cell>
          <cell r="S1241">
            <v>578.85</v>
          </cell>
          <cell r="X1241">
            <v>578.85</v>
          </cell>
          <cell r="Y1241">
            <v>260.48</v>
          </cell>
          <cell r="AV1241">
            <v>1.0669999999999999</v>
          </cell>
          <cell r="AW1241">
            <v>1</v>
          </cell>
          <cell r="BA1241">
            <v>24.23</v>
          </cell>
          <cell r="BB1241">
            <v>8.59</v>
          </cell>
          <cell r="BC1241">
            <v>3.65</v>
          </cell>
          <cell r="BS1241">
            <v>24.23</v>
          </cell>
          <cell r="BZ1241">
            <v>100</v>
          </cell>
          <cell r="CA1241">
            <v>45</v>
          </cell>
          <cell r="DN1241">
            <v>125</v>
          </cell>
          <cell r="DO1241">
            <v>94</v>
          </cell>
        </row>
        <row r="1242">
          <cell r="E1242" t="str">
            <v>182,1</v>
          </cell>
          <cell r="F1242" t="str">
            <v>1.19-3-12</v>
          </cell>
          <cell r="H1242" t="str">
            <v>м2</v>
          </cell>
          <cell r="I1242">
            <v>0.84</v>
          </cell>
          <cell r="O1242">
            <v>105.54</v>
          </cell>
          <cell r="R1242">
            <v>0</v>
          </cell>
          <cell r="X1242">
            <v>0</v>
          </cell>
          <cell r="Y1242">
            <v>0</v>
          </cell>
          <cell r="AK1242">
            <v>125.64</v>
          </cell>
        </row>
        <row r="1243">
          <cell r="O1243">
            <v>405.27</v>
          </cell>
          <cell r="R1243">
            <v>0</v>
          </cell>
          <cell r="X1243">
            <v>0</v>
          </cell>
          <cell r="Y1243">
            <v>0</v>
          </cell>
          <cell r="AW1243">
            <v>1</v>
          </cell>
          <cell r="BC1243">
            <v>3.84</v>
          </cell>
        </row>
        <row r="1244">
          <cell r="E1244" t="str">
            <v>183</v>
          </cell>
          <cell r="H1244" t="str">
            <v>100 м2 поверхности воздуховодов</v>
          </cell>
          <cell r="I1244">
            <v>7.9100000000000004E-2</v>
          </cell>
          <cell r="P1244">
            <v>33.83</v>
          </cell>
          <cell r="Q1244">
            <v>11.719999999999999</v>
          </cell>
          <cell r="R1244">
            <v>2.17</v>
          </cell>
          <cell r="S1244">
            <v>224.97</v>
          </cell>
          <cell r="U1244">
            <v>11.900357700000001</v>
          </cell>
          <cell r="X1244">
            <v>281.20999999999998</v>
          </cell>
          <cell r="Y1244">
            <v>211.47</v>
          </cell>
          <cell r="AL1244">
            <v>427.67</v>
          </cell>
          <cell r="AM1244">
            <v>128.52000000000001</v>
          </cell>
          <cell r="AN1244">
            <v>15.38</v>
          </cell>
          <cell r="AO1244">
            <v>1596.12</v>
          </cell>
          <cell r="AQ1244">
            <v>141</v>
          </cell>
          <cell r="DD1244" t="str">
            <v/>
          </cell>
          <cell r="DE1244" t="str">
            <v/>
          </cell>
          <cell r="DG1244" t="str">
            <v>)*1,67</v>
          </cell>
          <cell r="DI1244" t="str">
            <v/>
          </cell>
        </row>
        <row r="1245">
          <cell r="P1245">
            <v>120.1</v>
          </cell>
          <cell r="Q1245">
            <v>114.28</v>
          </cell>
          <cell r="R1245">
            <v>52.58</v>
          </cell>
          <cell r="S1245">
            <v>5451.02</v>
          </cell>
          <cell r="X1245">
            <v>5451.02</v>
          </cell>
          <cell r="Y1245">
            <v>2452.96</v>
          </cell>
          <cell r="AV1245">
            <v>1.0669999999999999</v>
          </cell>
          <cell r="AW1245">
            <v>1</v>
          </cell>
          <cell r="BA1245">
            <v>24.23</v>
          </cell>
          <cell r="BB1245">
            <v>8.59</v>
          </cell>
          <cell r="BC1245">
            <v>3.55</v>
          </cell>
          <cell r="BS1245">
            <v>24.23</v>
          </cell>
          <cell r="BZ1245">
            <v>100</v>
          </cell>
          <cell r="CA1245">
            <v>45</v>
          </cell>
          <cell r="DN1245">
            <v>125</v>
          </cell>
          <cell r="DO1245">
            <v>94</v>
          </cell>
        </row>
        <row r="1246">
          <cell r="E1246" t="str">
            <v>183,1</v>
          </cell>
          <cell r="F1246" t="str">
            <v>1.19-3-6</v>
          </cell>
          <cell r="H1246" t="str">
            <v>м2</v>
          </cell>
          <cell r="I1246">
            <v>7.91</v>
          </cell>
          <cell r="O1246">
            <v>1234.3599999999999</v>
          </cell>
          <cell r="R1246">
            <v>0</v>
          </cell>
          <cell r="X1246">
            <v>0</v>
          </cell>
          <cell r="Y1246">
            <v>0</v>
          </cell>
          <cell r="AK1246">
            <v>156.05000000000001</v>
          </cell>
        </row>
        <row r="1247">
          <cell r="O1247">
            <v>3073.56</v>
          </cell>
          <cell r="R1247">
            <v>0</v>
          </cell>
          <cell r="X1247">
            <v>0</v>
          </cell>
          <cell r="Y1247">
            <v>0</v>
          </cell>
          <cell r="AW1247">
            <v>1</v>
          </cell>
          <cell r="BC1247">
            <v>2.4900000000000002</v>
          </cell>
        </row>
        <row r="1252">
          <cell r="G1252" t="str">
            <v>100% по смете</v>
          </cell>
        </row>
        <row r="1253">
          <cell r="E1253" t="str">
            <v>185</v>
          </cell>
          <cell r="H1253" t="str">
            <v>100 м2 поверхности воздуховодов</v>
          </cell>
          <cell r="I1253">
            <v>0.20499999999999999</v>
          </cell>
          <cell r="P1253">
            <v>102.33</v>
          </cell>
          <cell r="Q1253">
            <v>29.73</v>
          </cell>
          <cell r="R1253">
            <v>5.5</v>
          </cell>
          <cell r="S1253">
            <v>583.04</v>
          </cell>
          <cell r="U1253">
            <v>30.841635</v>
          </cell>
          <cell r="X1253">
            <v>728.8</v>
          </cell>
          <cell r="Y1253">
            <v>548.05999999999995</v>
          </cell>
          <cell r="AL1253">
            <v>499.17</v>
          </cell>
          <cell r="AM1253">
            <v>125.83</v>
          </cell>
          <cell r="AN1253">
            <v>15.05</v>
          </cell>
          <cell r="AO1253">
            <v>1596.12</v>
          </cell>
          <cell r="AQ1253">
            <v>141</v>
          </cell>
          <cell r="DD1253" t="str">
            <v/>
          </cell>
          <cell r="DE1253" t="str">
            <v/>
          </cell>
          <cell r="DG1253" t="str">
            <v>)*1,67</v>
          </cell>
          <cell r="DI1253" t="str">
            <v/>
          </cell>
        </row>
        <row r="1254">
          <cell r="P1254">
            <v>373.5</v>
          </cell>
          <cell r="Q1254">
            <v>289.95</v>
          </cell>
          <cell r="R1254">
            <v>133.27000000000001</v>
          </cell>
          <cell r="S1254">
            <v>14127.06</v>
          </cell>
          <cell r="X1254">
            <v>14127.06</v>
          </cell>
          <cell r="Y1254">
            <v>6357.18</v>
          </cell>
          <cell r="AV1254">
            <v>1.0669999999999999</v>
          </cell>
          <cell r="AW1254">
            <v>1</v>
          </cell>
          <cell r="BA1254">
            <v>24.23</v>
          </cell>
          <cell r="BB1254">
            <v>8.59</v>
          </cell>
          <cell r="BC1254">
            <v>3.65</v>
          </cell>
          <cell r="BS1254">
            <v>24.23</v>
          </cell>
          <cell r="BZ1254">
            <v>100</v>
          </cell>
          <cell r="CA1254">
            <v>45</v>
          </cell>
          <cell r="DN1254">
            <v>125</v>
          </cell>
          <cell r="DO1254">
            <v>94</v>
          </cell>
        </row>
        <row r="1255">
          <cell r="E1255" t="str">
            <v>185,1</v>
          </cell>
          <cell r="F1255" t="str">
            <v>1.19-3-12</v>
          </cell>
          <cell r="H1255" t="str">
            <v>м2</v>
          </cell>
          <cell r="I1255">
            <v>20.5</v>
          </cell>
          <cell r="O1255">
            <v>2575.62</v>
          </cell>
          <cell r="R1255">
            <v>0</v>
          </cell>
          <cell r="X1255">
            <v>0</v>
          </cell>
          <cell r="Y1255">
            <v>0</v>
          </cell>
          <cell r="AK1255">
            <v>125.64</v>
          </cell>
        </row>
        <row r="1256">
          <cell r="O1256">
            <v>9890.3799999999992</v>
          </cell>
          <cell r="R1256">
            <v>0</v>
          </cell>
          <cell r="X1256">
            <v>0</v>
          </cell>
          <cell r="Y1256">
            <v>0</v>
          </cell>
          <cell r="AW1256">
            <v>1</v>
          </cell>
          <cell r="BC1256">
            <v>3.84</v>
          </cell>
        </row>
        <row r="1257">
          <cell r="E1257" t="str">
            <v>186</v>
          </cell>
          <cell r="H1257" t="str">
            <v>100 м2 поверхности воздуховодов</v>
          </cell>
          <cell r="I1257">
            <v>0.28039999999999998</v>
          </cell>
          <cell r="P1257">
            <v>168.16</v>
          </cell>
          <cell r="Q1257">
            <v>37.68</v>
          </cell>
          <cell r="R1257">
            <v>6.96</v>
          </cell>
          <cell r="S1257">
            <v>690.03</v>
          </cell>
          <cell r="U1257">
            <v>36.500789599999997</v>
          </cell>
          <cell r="X1257">
            <v>862.54</v>
          </cell>
          <cell r="Y1257">
            <v>648.63</v>
          </cell>
          <cell r="AL1257">
            <v>599.72</v>
          </cell>
          <cell r="AM1257">
            <v>116.61</v>
          </cell>
          <cell r="AN1257">
            <v>13.93</v>
          </cell>
          <cell r="AO1257">
            <v>1381.04</v>
          </cell>
          <cell r="AQ1257">
            <v>122</v>
          </cell>
          <cell r="DD1257" t="str">
            <v/>
          </cell>
          <cell r="DE1257" t="str">
            <v/>
          </cell>
          <cell r="DG1257" t="str">
            <v>)*1,67</v>
          </cell>
          <cell r="DI1257" t="str">
            <v/>
          </cell>
        </row>
        <row r="1258">
          <cell r="P1258">
            <v>702.91</v>
          </cell>
          <cell r="Q1258">
            <v>367.30999999999995</v>
          </cell>
          <cell r="R1258">
            <v>168.64</v>
          </cell>
          <cell r="S1258">
            <v>16719.43</v>
          </cell>
          <cell r="X1258">
            <v>16719.43</v>
          </cell>
          <cell r="Y1258">
            <v>7523.74</v>
          </cell>
          <cell r="AV1258">
            <v>1.0669999999999999</v>
          </cell>
          <cell r="AW1258">
            <v>1</v>
          </cell>
          <cell r="BA1258">
            <v>24.23</v>
          </cell>
          <cell r="BB1258">
            <v>8.59</v>
          </cell>
          <cell r="BC1258">
            <v>4.18</v>
          </cell>
          <cell r="BS1258">
            <v>24.23</v>
          </cell>
          <cell r="BZ1258">
            <v>100</v>
          </cell>
          <cell r="CA1258">
            <v>45</v>
          </cell>
          <cell r="DN1258">
            <v>125</v>
          </cell>
          <cell r="DO1258">
            <v>94</v>
          </cell>
        </row>
        <row r="1259">
          <cell r="E1259" t="str">
            <v>186,1</v>
          </cell>
          <cell r="F1259" t="str">
            <v>1.19-3-13</v>
          </cell>
          <cell r="H1259" t="str">
            <v>м2</v>
          </cell>
          <cell r="I1259">
            <v>28.04</v>
          </cell>
          <cell r="O1259">
            <v>4417.42</v>
          </cell>
          <cell r="R1259">
            <v>0</v>
          </cell>
          <cell r="X1259">
            <v>0</v>
          </cell>
          <cell r="Y1259">
            <v>0</v>
          </cell>
          <cell r="AK1259">
            <v>157.54</v>
          </cell>
        </row>
        <row r="1260">
          <cell r="O1260">
            <v>13561.48</v>
          </cell>
          <cell r="R1260">
            <v>0</v>
          </cell>
          <cell r="X1260">
            <v>0</v>
          </cell>
          <cell r="Y1260">
            <v>0</v>
          </cell>
          <cell r="AW1260">
            <v>1</v>
          </cell>
          <cell r="BC1260">
            <v>3.07</v>
          </cell>
        </row>
        <row r="1261">
          <cell r="E1261" t="str">
            <v>187</v>
          </cell>
          <cell r="H1261" t="str">
            <v>100 м2 поверхности воздуховодов</v>
          </cell>
          <cell r="I1261">
            <v>3.7000000000000002E-3</v>
          </cell>
          <cell r="P1261">
            <v>1.54</v>
          </cell>
          <cell r="Q1261">
            <v>0.37</v>
          </cell>
          <cell r="R1261">
            <v>7.0000000000000007E-2</v>
          </cell>
          <cell r="S1261">
            <v>9.11</v>
          </cell>
          <cell r="U1261">
            <v>0.48164380000000007</v>
          </cell>
          <cell r="X1261">
            <v>11.39</v>
          </cell>
          <cell r="Y1261">
            <v>8.56</v>
          </cell>
          <cell r="AL1261">
            <v>417.44</v>
          </cell>
          <cell r="AM1261">
            <v>86.99</v>
          </cell>
          <cell r="AN1261">
            <v>10.23</v>
          </cell>
          <cell r="AO1261">
            <v>1381.04</v>
          </cell>
          <cell r="AQ1261">
            <v>122</v>
          </cell>
          <cell r="DD1261" t="str">
            <v/>
          </cell>
          <cell r="DE1261" t="str">
            <v/>
          </cell>
          <cell r="DG1261" t="str">
            <v>)*1,67</v>
          </cell>
          <cell r="DI1261" t="str">
            <v/>
          </cell>
        </row>
        <row r="1262">
          <cell r="P1262">
            <v>5.5</v>
          </cell>
          <cell r="Q1262">
            <v>3.66</v>
          </cell>
          <cell r="R1262">
            <v>1.7</v>
          </cell>
          <cell r="S1262">
            <v>220.74</v>
          </cell>
          <cell r="X1262">
            <v>220.74</v>
          </cell>
          <cell r="Y1262">
            <v>99.33</v>
          </cell>
          <cell r="AV1262">
            <v>1.0669999999999999</v>
          </cell>
          <cell r="AW1262">
            <v>1</v>
          </cell>
          <cell r="BA1262">
            <v>24.23</v>
          </cell>
          <cell r="BB1262">
            <v>8.61</v>
          </cell>
          <cell r="BC1262">
            <v>3.57</v>
          </cell>
          <cell r="BS1262">
            <v>24.23</v>
          </cell>
          <cell r="BZ1262">
            <v>100</v>
          </cell>
          <cell r="CA1262">
            <v>45</v>
          </cell>
          <cell r="DN1262">
            <v>125</v>
          </cell>
          <cell r="DO1262">
            <v>94</v>
          </cell>
        </row>
        <row r="1263">
          <cell r="E1263" t="str">
            <v>187,1</v>
          </cell>
          <cell r="F1263" t="str">
            <v>1.19-3-7</v>
          </cell>
          <cell r="H1263" t="str">
            <v>м2</v>
          </cell>
          <cell r="I1263">
            <v>0.37</v>
          </cell>
          <cell r="O1263">
            <v>56.94</v>
          </cell>
          <cell r="R1263">
            <v>0</v>
          </cell>
          <cell r="X1263">
            <v>0</v>
          </cell>
          <cell r="Y1263">
            <v>0</v>
          </cell>
          <cell r="AK1263">
            <v>153.88999999999999</v>
          </cell>
        </row>
        <row r="1264">
          <cell r="O1264">
            <v>149.75</v>
          </cell>
          <cell r="R1264">
            <v>0</v>
          </cell>
          <cell r="X1264">
            <v>0</v>
          </cell>
          <cell r="Y1264">
            <v>0</v>
          </cell>
          <cell r="AW1264">
            <v>1</v>
          </cell>
          <cell r="BC1264">
            <v>2.63</v>
          </cell>
        </row>
        <row r="1265">
          <cell r="E1265" t="str">
            <v>188</v>
          </cell>
          <cell r="H1265" t="str">
            <v>100 м2 поверхности воздуховодов</v>
          </cell>
          <cell r="I1265">
            <v>0.64739999999999998</v>
          </cell>
          <cell r="P1265">
            <v>265.25</v>
          </cell>
          <cell r="Q1265">
            <v>78.56</v>
          </cell>
          <cell r="R1265">
            <v>14.43</v>
          </cell>
          <cell r="S1265">
            <v>1198.79</v>
          </cell>
          <cell r="U1265">
            <v>63.413218439999994</v>
          </cell>
          <cell r="X1265">
            <v>1498.49</v>
          </cell>
          <cell r="Y1265">
            <v>1126.8599999999999</v>
          </cell>
          <cell r="AL1265">
            <v>409.71</v>
          </cell>
          <cell r="AM1265">
            <v>105.35</v>
          </cell>
          <cell r="AN1265">
            <v>12.51</v>
          </cell>
          <cell r="AO1265">
            <v>1039.18</v>
          </cell>
          <cell r="AQ1265">
            <v>91.8</v>
          </cell>
          <cell r="DD1265" t="str">
            <v/>
          </cell>
          <cell r="DE1265" t="str">
            <v/>
          </cell>
          <cell r="DG1265" t="str">
            <v>)*1,67</v>
          </cell>
          <cell r="DI1265" t="str">
            <v/>
          </cell>
        </row>
        <row r="1266">
          <cell r="P1266">
            <v>877.98</v>
          </cell>
          <cell r="Q1266">
            <v>764.66</v>
          </cell>
          <cell r="R1266">
            <v>349.64</v>
          </cell>
          <cell r="S1266">
            <v>29046.68</v>
          </cell>
          <cell r="X1266">
            <v>29046.68</v>
          </cell>
          <cell r="Y1266">
            <v>13071.01</v>
          </cell>
          <cell r="AV1266">
            <v>1.0669999999999999</v>
          </cell>
          <cell r="AW1266">
            <v>1</v>
          </cell>
          <cell r="BA1266">
            <v>24.23</v>
          </cell>
          <cell r="BB1266">
            <v>8.58</v>
          </cell>
          <cell r="BC1266">
            <v>3.31</v>
          </cell>
          <cell r="BS1266">
            <v>24.23</v>
          </cell>
          <cell r="BZ1266">
            <v>100</v>
          </cell>
          <cell r="CA1266">
            <v>45</v>
          </cell>
          <cell r="DN1266">
            <v>125</v>
          </cell>
          <cell r="DO1266">
            <v>94</v>
          </cell>
        </row>
        <row r="1267">
          <cell r="E1267" t="str">
            <v>188,1</v>
          </cell>
          <cell r="F1267" t="str">
            <v>1.19-3-7</v>
          </cell>
          <cell r="H1267" t="str">
            <v>м2</v>
          </cell>
          <cell r="I1267">
            <v>64.739999999999995</v>
          </cell>
          <cell r="O1267">
            <v>9962.84</v>
          </cell>
          <cell r="R1267">
            <v>0</v>
          </cell>
          <cell r="X1267">
            <v>0</v>
          </cell>
          <cell r="Y1267">
            <v>0</v>
          </cell>
          <cell r="AK1267">
            <v>153.88999999999999</v>
          </cell>
        </row>
        <row r="1268">
          <cell r="O1268">
            <v>26202.27</v>
          </cell>
          <cell r="R1268">
            <v>0</v>
          </cell>
          <cell r="X1268">
            <v>0</v>
          </cell>
          <cell r="Y1268">
            <v>0</v>
          </cell>
          <cell r="AW1268">
            <v>1</v>
          </cell>
          <cell r="BC1268">
            <v>2.63</v>
          </cell>
        </row>
        <row r="1269">
          <cell r="E1269" t="str">
            <v>189</v>
          </cell>
          <cell r="H1269" t="str">
            <v>100 м2 поверхности воздуховодов</v>
          </cell>
          <cell r="I1269">
            <v>0.14410000000000001</v>
          </cell>
          <cell r="P1269">
            <v>59.04</v>
          </cell>
          <cell r="Q1269">
            <v>14.51</v>
          </cell>
          <cell r="R1269">
            <v>2.67</v>
          </cell>
          <cell r="S1269">
            <v>266.83</v>
          </cell>
          <cell r="U1269">
            <v>14.11468146</v>
          </cell>
          <cell r="X1269">
            <v>333.54</v>
          </cell>
          <cell r="Y1269">
            <v>250.82</v>
          </cell>
          <cell r="AL1269">
            <v>409.71</v>
          </cell>
          <cell r="AM1269">
            <v>87.39</v>
          </cell>
          <cell r="AN1269">
            <v>10.38</v>
          </cell>
          <cell r="AO1269">
            <v>1039.18</v>
          </cell>
          <cell r="AQ1269">
            <v>91.8</v>
          </cell>
          <cell r="DD1269" t="str">
            <v/>
          </cell>
          <cell r="DE1269" t="str">
            <v/>
          </cell>
          <cell r="DG1269" t="str">
            <v>)*1,67</v>
          </cell>
          <cell r="DI1269" t="str">
            <v/>
          </cell>
        </row>
        <row r="1270">
          <cell r="P1270">
            <v>195.42</v>
          </cell>
          <cell r="Q1270">
            <v>141.51</v>
          </cell>
          <cell r="R1270">
            <v>64.69</v>
          </cell>
          <cell r="S1270">
            <v>6465.29</v>
          </cell>
          <cell r="X1270">
            <v>6465.29</v>
          </cell>
          <cell r="Y1270">
            <v>2909.38</v>
          </cell>
          <cell r="AV1270">
            <v>1.0669999999999999</v>
          </cell>
          <cell r="AW1270">
            <v>1</v>
          </cell>
          <cell r="BA1270">
            <v>24.23</v>
          </cell>
          <cell r="BB1270">
            <v>8.6</v>
          </cell>
          <cell r="BC1270">
            <v>3.31</v>
          </cell>
          <cell r="BS1270">
            <v>24.23</v>
          </cell>
          <cell r="BZ1270">
            <v>100</v>
          </cell>
          <cell r="CA1270">
            <v>45</v>
          </cell>
          <cell r="DN1270">
            <v>125</v>
          </cell>
          <cell r="DO1270">
            <v>94</v>
          </cell>
        </row>
        <row r="1271">
          <cell r="E1271" t="str">
            <v>189,1</v>
          </cell>
          <cell r="F1271" t="str">
            <v>1.19-3-13</v>
          </cell>
          <cell r="H1271" t="str">
            <v>м2</v>
          </cell>
          <cell r="I1271">
            <v>14.41</v>
          </cell>
          <cell r="O1271">
            <v>2270.15</v>
          </cell>
          <cell r="R1271">
            <v>0</v>
          </cell>
          <cell r="X1271">
            <v>0</v>
          </cell>
          <cell r="Y1271">
            <v>0</v>
          </cell>
          <cell r="AK1271">
            <v>157.54</v>
          </cell>
        </row>
        <row r="1272">
          <cell r="O1272">
            <v>6969.36</v>
          </cell>
          <cell r="R1272">
            <v>0</v>
          </cell>
          <cell r="X1272">
            <v>0</v>
          </cell>
          <cell r="Y1272">
            <v>0</v>
          </cell>
          <cell r="AW1272">
            <v>1</v>
          </cell>
          <cell r="BC1272">
            <v>3.07</v>
          </cell>
        </row>
        <row r="1273">
          <cell r="E1273" t="str">
            <v>190</v>
          </cell>
          <cell r="H1273" t="str">
            <v>100 м2 поверхности воздуховодов</v>
          </cell>
          <cell r="I1273">
            <v>0.22919999999999999</v>
          </cell>
          <cell r="P1273">
            <v>112.46</v>
          </cell>
          <cell r="Q1273">
            <v>24.49</v>
          </cell>
          <cell r="R1273">
            <v>4.5</v>
          </cell>
          <cell r="S1273">
            <v>343.04</v>
          </cell>
          <cell r="U1273">
            <v>18.14608488</v>
          </cell>
          <cell r="X1273">
            <v>428.8</v>
          </cell>
          <cell r="Y1273">
            <v>322.45999999999998</v>
          </cell>
          <cell r="AL1273">
            <v>490.65</v>
          </cell>
          <cell r="AM1273">
            <v>92.74</v>
          </cell>
          <cell r="AN1273">
            <v>11.03</v>
          </cell>
          <cell r="AO1273">
            <v>839.94</v>
          </cell>
          <cell r="AQ1273">
            <v>74.2</v>
          </cell>
          <cell r="DD1273" t="str">
            <v/>
          </cell>
          <cell r="DE1273" t="str">
            <v/>
          </cell>
          <cell r="DG1273" t="str">
            <v>)*1,67</v>
          </cell>
          <cell r="DI1273" t="str">
            <v/>
          </cell>
        </row>
        <row r="1274">
          <cell r="P1274">
            <v>440.84</v>
          </cell>
          <cell r="Q1274">
            <v>238.91000000000003</v>
          </cell>
          <cell r="R1274">
            <v>109.04</v>
          </cell>
          <cell r="S1274">
            <v>8311.86</v>
          </cell>
          <cell r="X1274">
            <v>8311.86</v>
          </cell>
          <cell r="Y1274">
            <v>3740.34</v>
          </cell>
          <cell r="AV1274">
            <v>1.0669999999999999</v>
          </cell>
          <cell r="AW1274">
            <v>1</v>
          </cell>
          <cell r="BA1274">
            <v>24.23</v>
          </cell>
          <cell r="BB1274">
            <v>8.6</v>
          </cell>
          <cell r="BC1274">
            <v>3.92</v>
          </cell>
          <cell r="BS1274">
            <v>24.23</v>
          </cell>
          <cell r="BZ1274">
            <v>100</v>
          </cell>
          <cell r="CA1274">
            <v>45</v>
          </cell>
          <cell r="DN1274">
            <v>125</v>
          </cell>
          <cell r="DO1274">
            <v>94</v>
          </cell>
        </row>
        <row r="1275">
          <cell r="E1275" t="str">
            <v>190,1</v>
          </cell>
          <cell r="F1275" t="str">
            <v>1.19-3-13</v>
          </cell>
          <cell r="H1275" t="str">
            <v>м2</v>
          </cell>
          <cell r="I1275">
            <v>22.92</v>
          </cell>
          <cell r="O1275">
            <v>3610.82</v>
          </cell>
          <cell r="R1275">
            <v>0</v>
          </cell>
          <cell r="X1275">
            <v>0</v>
          </cell>
          <cell r="Y1275">
            <v>0</v>
          </cell>
          <cell r="AK1275">
            <v>157.54</v>
          </cell>
        </row>
        <row r="1276">
          <cell r="O1276">
            <v>11085.22</v>
          </cell>
          <cell r="R1276">
            <v>0</v>
          </cell>
          <cell r="X1276">
            <v>0</v>
          </cell>
          <cell r="Y1276">
            <v>0</v>
          </cell>
          <cell r="AW1276">
            <v>1</v>
          </cell>
          <cell r="BC1276">
            <v>3.07</v>
          </cell>
        </row>
        <row r="1277">
          <cell r="E1277" t="str">
            <v>191</v>
          </cell>
          <cell r="H1277" t="str">
            <v>100 м2 поверхности воздуховодов</v>
          </cell>
          <cell r="I1277">
            <v>0.1691</v>
          </cell>
          <cell r="P1277">
            <v>96.3</v>
          </cell>
          <cell r="Q1277">
            <v>18.03</v>
          </cell>
          <cell r="R1277">
            <v>3.32</v>
          </cell>
          <cell r="S1277">
            <v>232.97</v>
          </cell>
          <cell r="U1277">
            <v>12.323348509999999</v>
          </cell>
          <cell r="X1277">
            <v>291.20999999999998</v>
          </cell>
          <cell r="Y1277">
            <v>218.99</v>
          </cell>
          <cell r="AL1277">
            <v>569.48</v>
          </cell>
          <cell r="AM1277">
            <v>92.53</v>
          </cell>
          <cell r="AN1277">
            <v>11.02</v>
          </cell>
          <cell r="AO1277">
            <v>773.16</v>
          </cell>
          <cell r="AQ1277">
            <v>68.3</v>
          </cell>
          <cell r="DD1277" t="str">
            <v/>
          </cell>
          <cell r="DE1277" t="str">
            <v/>
          </cell>
          <cell r="DG1277" t="str">
            <v>)*1,67</v>
          </cell>
          <cell r="DI1277" t="str">
            <v/>
          </cell>
        </row>
        <row r="1278">
          <cell r="P1278">
            <v>373.64</v>
          </cell>
          <cell r="Q1278">
            <v>175.85</v>
          </cell>
          <cell r="R1278">
            <v>80.44</v>
          </cell>
          <cell r="S1278">
            <v>5644.86</v>
          </cell>
          <cell r="X1278">
            <v>5644.86</v>
          </cell>
          <cell r="Y1278">
            <v>2540.19</v>
          </cell>
          <cell r="AV1278">
            <v>1.0669999999999999</v>
          </cell>
          <cell r="AW1278">
            <v>1</v>
          </cell>
          <cell r="BA1278">
            <v>24.23</v>
          </cell>
          <cell r="BB1278">
            <v>8.6</v>
          </cell>
          <cell r="BC1278">
            <v>3.88</v>
          </cell>
          <cell r="BS1278">
            <v>24.23</v>
          </cell>
          <cell r="BZ1278">
            <v>100</v>
          </cell>
          <cell r="CA1278">
            <v>45</v>
          </cell>
          <cell r="DN1278">
            <v>125</v>
          </cell>
          <cell r="DO1278">
            <v>94</v>
          </cell>
        </row>
        <row r="1279">
          <cell r="E1279" t="str">
            <v>191,1</v>
          </cell>
          <cell r="F1279" t="str">
            <v>1.19-3-13</v>
          </cell>
          <cell r="H1279" t="str">
            <v>м2</v>
          </cell>
          <cell r="I1279">
            <v>16.91</v>
          </cell>
          <cell r="O1279">
            <v>2664</v>
          </cell>
          <cell r="R1279">
            <v>0</v>
          </cell>
          <cell r="X1279">
            <v>0</v>
          </cell>
          <cell r="Y1279">
            <v>0</v>
          </cell>
          <cell r="AK1279">
            <v>157.54</v>
          </cell>
        </row>
        <row r="1280">
          <cell r="O1280">
            <v>8178.48</v>
          </cell>
          <cell r="R1280">
            <v>0</v>
          </cell>
          <cell r="X1280">
            <v>0</v>
          </cell>
          <cell r="Y1280">
            <v>0</v>
          </cell>
          <cell r="AW1280">
            <v>1</v>
          </cell>
          <cell r="BC1280">
            <v>3.07</v>
          </cell>
        </row>
        <row r="1283">
          <cell r="E1283" t="str">
            <v>192</v>
          </cell>
          <cell r="H1283" t="str">
            <v>100 м2 поверхности воздуховодов</v>
          </cell>
          <cell r="I1283">
            <v>0.4022</v>
          </cell>
          <cell r="P1283">
            <v>207.73</v>
          </cell>
          <cell r="Q1283">
            <v>42.77</v>
          </cell>
          <cell r="R1283">
            <v>7.72</v>
          </cell>
          <cell r="S1283">
            <v>512.95000000000005</v>
          </cell>
          <cell r="U1283">
            <v>26.77879776</v>
          </cell>
          <cell r="X1283">
            <v>641.19000000000005</v>
          </cell>
          <cell r="Y1283">
            <v>482.17</v>
          </cell>
          <cell r="AL1283">
            <v>516.49</v>
          </cell>
          <cell r="AM1283">
            <v>92.43</v>
          </cell>
          <cell r="AN1283">
            <v>10.77</v>
          </cell>
          <cell r="AO1283">
            <v>715.73</v>
          </cell>
          <cell r="AQ1283">
            <v>62.4</v>
          </cell>
          <cell r="DD1283" t="str">
            <v/>
          </cell>
          <cell r="DE1283" t="str">
            <v/>
          </cell>
          <cell r="DG1283" t="str">
            <v>)*1,67</v>
          </cell>
          <cell r="DI1283" t="str">
            <v/>
          </cell>
        </row>
        <row r="1284">
          <cell r="P1284">
            <v>795.61</v>
          </cell>
          <cell r="Q1284">
            <v>413.5</v>
          </cell>
          <cell r="R1284">
            <v>187.06</v>
          </cell>
          <cell r="S1284">
            <v>12428.78</v>
          </cell>
          <cell r="X1284">
            <v>12428.78</v>
          </cell>
          <cell r="Y1284">
            <v>5592.95</v>
          </cell>
          <cell r="AV1284">
            <v>1.0669999999999999</v>
          </cell>
          <cell r="AW1284">
            <v>1</v>
          </cell>
          <cell r="BA1284">
            <v>24.23</v>
          </cell>
          <cell r="BB1284">
            <v>8.5299999999999994</v>
          </cell>
          <cell r="BC1284">
            <v>3.83</v>
          </cell>
          <cell r="BS1284">
            <v>24.23</v>
          </cell>
          <cell r="BZ1284">
            <v>100</v>
          </cell>
          <cell r="CA1284">
            <v>45</v>
          </cell>
          <cell r="DN1284">
            <v>125</v>
          </cell>
          <cell r="DO1284">
            <v>94</v>
          </cell>
        </row>
        <row r="1287">
          <cell r="E1287" t="str">
            <v>192,2</v>
          </cell>
          <cell r="F1287" t="str">
            <v>1.19-3-14</v>
          </cell>
          <cell r="H1287" t="str">
            <v>м2</v>
          </cell>
          <cell r="I1287">
            <v>40.22</v>
          </cell>
          <cell r="O1287">
            <v>6411.07</v>
          </cell>
          <cell r="R1287">
            <v>0</v>
          </cell>
          <cell r="X1287">
            <v>0</v>
          </cell>
          <cell r="Y1287">
            <v>0</v>
          </cell>
          <cell r="AK1287">
            <v>159.4</v>
          </cell>
        </row>
        <row r="1288">
          <cell r="O1288">
            <v>19425.54</v>
          </cell>
          <cell r="R1288">
            <v>0</v>
          </cell>
          <cell r="X1288">
            <v>0</v>
          </cell>
          <cell r="Y1288">
            <v>0</v>
          </cell>
          <cell r="AW1288">
            <v>1</v>
          </cell>
          <cell r="BC1288">
            <v>3.03</v>
          </cell>
        </row>
        <row r="1289">
          <cell r="E1289" t="str">
            <v>193</v>
          </cell>
          <cell r="H1289" t="str">
            <v>100 м2 поверхности воздуховодов</v>
          </cell>
          <cell r="I1289">
            <v>0.1056</v>
          </cell>
          <cell r="P1289">
            <v>74.19</v>
          </cell>
          <cell r="Q1289">
            <v>11.610000000000001</v>
          </cell>
          <cell r="R1289">
            <v>2.19</v>
          </cell>
          <cell r="S1289">
            <v>117.8</v>
          </cell>
          <cell r="U1289">
            <v>6.3661487999999995</v>
          </cell>
          <cell r="X1289">
            <v>147.25</v>
          </cell>
          <cell r="Y1289">
            <v>110.73</v>
          </cell>
          <cell r="AL1289">
            <v>702.53</v>
          </cell>
          <cell r="AM1289">
            <v>95.27</v>
          </cell>
          <cell r="AN1289">
            <v>11.62</v>
          </cell>
          <cell r="AO1289">
            <v>626.02</v>
          </cell>
          <cell r="AQ1289">
            <v>56.5</v>
          </cell>
          <cell r="DD1289" t="str">
            <v/>
          </cell>
          <cell r="DE1289" t="str">
            <v/>
          </cell>
          <cell r="DG1289" t="str">
            <v>)*1,67</v>
          </cell>
          <cell r="DI1289" t="str">
            <v/>
          </cell>
        </row>
        <row r="1290">
          <cell r="P1290">
            <v>278.95</v>
          </cell>
          <cell r="Q1290">
            <v>113.71000000000001</v>
          </cell>
          <cell r="R1290">
            <v>53.06</v>
          </cell>
          <cell r="S1290">
            <v>2854.29</v>
          </cell>
          <cell r="X1290">
            <v>2854.29</v>
          </cell>
          <cell r="Y1290">
            <v>1284.43</v>
          </cell>
          <cell r="AV1290">
            <v>1.0669999999999999</v>
          </cell>
          <cell r="AW1290">
            <v>1</v>
          </cell>
          <cell r="BA1290">
            <v>24.23</v>
          </cell>
          <cell r="BB1290">
            <v>8.61</v>
          </cell>
          <cell r="BC1290">
            <v>3.76</v>
          </cell>
          <cell r="BS1290">
            <v>24.23</v>
          </cell>
          <cell r="BZ1290">
            <v>100</v>
          </cell>
          <cell r="CA1290">
            <v>45</v>
          </cell>
          <cell r="DN1290">
            <v>125</v>
          </cell>
          <cell r="DO1290">
            <v>94</v>
          </cell>
        </row>
        <row r="1291">
          <cell r="E1291" t="str">
            <v>193,1</v>
          </cell>
          <cell r="F1291" t="str">
            <v>1.19-3-14</v>
          </cell>
          <cell r="H1291" t="str">
            <v>м2</v>
          </cell>
          <cell r="I1291">
            <v>10.56</v>
          </cell>
          <cell r="O1291">
            <v>1683.26</v>
          </cell>
          <cell r="R1291">
            <v>0</v>
          </cell>
          <cell r="X1291">
            <v>0</v>
          </cell>
          <cell r="Y1291">
            <v>0</v>
          </cell>
          <cell r="AK1291">
            <v>159.4</v>
          </cell>
        </row>
        <row r="1292">
          <cell r="O1292">
            <v>5100.28</v>
          </cell>
          <cell r="R1292">
            <v>0</v>
          </cell>
          <cell r="X1292">
            <v>0</v>
          </cell>
          <cell r="Y1292">
            <v>0</v>
          </cell>
          <cell r="AW1292">
            <v>1</v>
          </cell>
          <cell r="BC1292">
            <v>3.03</v>
          </cell>
        </row>
        <row r="1361">
          <cell r="E1361" t="str">
            <v>217</v>
          </cell>
          <cell r="H1361" t="str">
            <v>100 м2 окрашиваемой поверхности</v>
          </cell>
          <cell r="I1361">
            <v>2.57</v>
          </cell>
          <cell r="P1361">
            <v>1.26</v>
          </cell>
          <cell r="Q1361">
            <v>77.22</v>
          </cell>
          <cell r="R1361">
            <v>26.31</v>
          </cell>
          <cell r="S1361">
            <v>574.27</v>
          </cell>
          <cell r="U1361">
            <v>29.240174999999997</v>
          </cell>
          <cell r="X1361">
            <v>689.12</v>
          </cell>
          <cell r="Y1361">
            <v>482.39</v>
          </cell>
          <cell r="AL1361">
            <v>0.49</v>
          </cell>
          <cell r="AM1361">
            <v>25.31</v>
          </cell>
          <cell r="AN1361">
            <v>5.98</v>
          </cell>
          <cell r="AO1361">
            <v>130.54</v>
          </cell>
          <cell r="AQ1361">
            <v>11.1</v>
          </cell>
          <cell r="DD1361" t="str">
            <v/>
          </cell>
          <cell r="DE1361" t="str">
            <v/>
          </cell>
          <cell r="DG1361" t="str">
            <v>)*1,67</v>
          </cell>
          <cell r="DI1361" t="str">
            <v/>
          </cell>
        </row>
        <row r="1362">
          <cell r="P1362">
            <v>7.02</v>
          </cell>
          <cell r="Q1362">
            <v>920.33</v>
          </cell>
          <cell r="R1362">
            <v>637.49</v>
          </cell>
          <cell r="S1362">
            <v>13914.56</v>
          </cell>
          <cell r="X1362">
            <v>12244.81</v>
          </cell>
          <cell r="Y1362">
            <v>5844.12</v>
          </cell>
          <cell r="AV1362">
            <v>1.0249999999999999</v>
          </cell>
          <cell r="AW1362">
            <v>1</v>
          </cell>
          <cell r="BA1362">
            <v>24.23</v>
          </cell>
          <cell r="BB1362">
            <v>9.9700000000000006</v>
          </cell>
          <cell r="BC1362">
            <v>5.57</v>
          </cell>
          <cell r="BS1362">
            <v>24.23</v>
          </cell>
          <cell r="BZ1362">
            <v>88</v>
          </cell>
          <cell r="CA1362">
            <v>42</v>
          </cell>
          <cell r="DN1362">
            <v>120</v>
          </cell>
          <cell r="DO1362">
            <v>84</v>
          </cell>
        </row>
        <row r="1363">
          <cell r="E1363" t="str">
            <v>217,1</v>
          </cell>
          <cell r="F1363" t="str">
            <v>1.1-1-466</v>
          </cell>
          <cell r="H1363" t="str">
            <v>т</v>
          </cell>
          <cell r="I1363">
            <v>7.0161000000000001E-2</v>
          </cell>
          <cell r="O1363">
            <v>1250.44</v>
          </cell>
          <cell r="R1363">
            <v>0</v>
          </cell>
          <cell r="X1363">
            <v>0</v>
          </cell>
          <cell r="Y1363">
            <v>0</v>
          </cell>
          <cell r="AK1363">
            <v>17822.41</v>
          </cell>
        </row>
        <row r="1364">
          <cell r="O1364">
            <v>3638.78</v>
          </cell>
          <cell r="R1364">
            <v>0</v>
          </cell>
          <cell r="X1364">
            <v>0</v>
          </cell>
          <cell r="Y1364">
            <v>0</v>
          </cell>
          <cell r="AW1364">
            <v>1</v>
          </cell>
          <cell r="BC1364">
            <v>2.91</v>
          </cell>
        </row>
        <row r="1386">
          <cell r="G1386" t="str">
            <v>В2-35</v>
          </cell>
        </row>
        <row r="1416">
          <cell r="G1416" t="str">
            <v>Грунтовка Лист 20 п. 63.</v>
          </cell>
        </row>
        <row r="1420">
          <cell r="E1420" t="str">
            <v>217</v>
          </cell>
          <cell r="H1420" t="str">
            <v>100 м2</v>
          </cell>
          <cell r="I1420">
            <v>1.89</v>
          </cell>
          <cell r="P1420">
            <v>17.88</v>
          </cell>
          <cell r="Q1420">
            <v>43.82</v>
          </cell>
          <cell r="R1420">
            <v>6.18</v>
          </cell>
          <cell r="S1420">
            <v>244.97</v>
          </cell>
          <cell r="U1420">
            <v>10.507587299999997</v>
          </cell>
          <cell r="X1420">
            <v>257.22000000000003</v>
          </cell>
          <cell r="Y1420">
            <v>188.63</v>
          </cell>
          <cell r="AL1420">
            <v>9.4600000000000009</v>
          </cell>
          <cell r="AM1420">
            <v>20.89</v>
          </cell>
          <cell r="AN1420">
            <v>1.87</v>
          </cell>
          <cell r="AO1420">
            <v>74.13</v>
          </cell>
          <cell r="AQ1420">
            <v>5.31</v>
          </cell>
          <cell r="DD1420" t="str">
            <v/>
          </cell>
          <cell r="DE1420" t="str">
            <v/>
          </cell>
          <cell r="DG1420" t="str">
            <v>)*1,67</v>
          </cell>
          <cell r="DI1420" t="str">
            <v/>
          </cell>
        </row>
        <row r="1421">
          <cell r="P1421">
            <v>108.71</v>
          </cell>
          <cell r="Q1421">
            <v>315.15999999999997</v>
          </cell>
          <cell r="R1421">
            <v>149.74</v>
          </cell>
          <cell r="S1421">
            <v>5935.62</v>
          </cell>
          <cell r="X1421">
            <v>5045.28</v>
          </cell>
          <cell r="Y1421">
            <v>2433.6</v>
          </cell>
          <cell r="AV1421">
            <v>1.0469999999999999</v>
          </cell>
          <cell r="AW1421">
            <v>1</v>
          </cell>
          <cell r="BA1421">
            <v>24.23</v>
          </cell>
          <cell r="BB1421">
            <v>6.17</v>
          </cell>
          <cell r="BC1421">
            <v>6.08</v>
          </cell>
          <cell r="BS1421">
            <v>24.23</v>
          </cell>
          <cell r="BZ1421">
            <v>85</v>
          </cell>
          <cell r="CA1421">
            <v>41</v>
          </cell>
          <cell r="DN1421">
            <v>105</v>
          </cell>
          <cell r="DO1421">
            <v>77</v>
          </cell>
        </row>
        <row r="1422">
          <cell r="E1422" t="str">
            <v>217,1</v>
          </cell>
          <cell r="F1422" t="str">
            <v>1.1-1-165</v>
          </cell>
          <cell r="H1422" t="str">
            <v>т</v>
          </cell>
          <cell r="I1422">
            <v>1.7010000000000001E-2</v>
          </cell>
          <cell r="O1422">
            <v>317.42</v>
          </cell>
          <cell r="R1422">
            <v>0</v>
          </cell>
          <cell r="X1422">
            <v>0</v>
          </cell>
          <cell r="Y1422">
            <v>0</v>
          </cell>
          <cell r="AK1422">
            <v>18660.61</v>
          </cell>
        </row>
        <row r="1423">
          <cell r="O1423">
            <v>660.23</v>
          </cell>
          <cell r="R1423">
            <v>0</v>
          </cell>
          <cell r="X1423">
            <v>0</v>
          </cell>
          <cell r="Y1423">
            <v>0</v>
          </cell>
          <cell r="AW1423">
            <v>1</v>
          </cell>
          <cell r="BC1423">
            <v>2.08</v>
          </cell>
        </row>
        <row r="1425">
          <cell r="G1425" t="str">
            <v>Грунтовка Лист 20 п. 63.</v>
          </cell>
        </row>
        <row r="1455">
          <cell r="G1455" t="str">
            <v>Обустройство узлов фиксации гермоклапанов и люк-вставок</v>
          </cell>
        </row>
        <row r="1486">
          <cell r="G1486" t="str">
            <v>Обустройство узлов фиксации гермоклапанов и люк-вставок</v>
          </cell>
        </row>
        <row r="1516">
          <cell r="G1516" t="str">
            <v>Грунтовка Лист 21 п. 68</v>
          </cell>
        </row>
        <row r="1525">
          <cell r="G1525" t="str">
            <v>Грунтовка Лист 21 п. 68</v>
          </cell>
        </row>
        <row r="1555">
          <cell r="G1555" t="str">
            <v>Вентиляция</v>
          </cell>
        </row>
        <row r="1585">
          <cell r="G1585" t="str">
            <v>Противодымная вентиляция</v>
          </cell>
        </row>
        <row r="1589">
          <cell r="G1589" t="str">
            <v>ВД2-1</v>
          </cell>
        </row>
        <row r="1652">
          <cell r="G1652" t="str">
            <v>ВД2-1</v>
          </cell>
        </row>
        <row r="1682">
          <cell r="G1682" t="str">
            <v>ПД2-1</v>
          </cell>
        </row>
        <row r="1743">
          <cell r="G1743" t="str">
            <v>ПД2-1</v>
          </cell>
        </row>
        <row r="1773">
          <cell r="G1773" t="str">
            <v>ПП2-1</v>
          </cell>
        </row>
        <row r="1838">
          <cell r="G1838" t="str">
            <v>ПП2-1</v>
          </cell>
        </row>
        <row r="1868">
          <cell r="G1868" t="str">
            <v>Противодымная вентиляция</v>
          </cell>
        </row>
        <row r="1898">
          <cell r="G1898" t="str">
            <v>КОНДИЦИОНИРОВАНИЕ</v>
          </cell>
        </row>
        <row r="1902">
          <cell r="G1902" t="str">
            <v>К2-14</v>
          </cell>
        </row>
        <row r="1961">
          <cell r="G1961" t="str">
            <v>К2-14</v>
          </cell>
        </row>
        <row r="1991">
          <cell r="G1991" t="str">
            <v>К2-15</v>
          </cell>
        </row>
        <row r="2050">
          <cell r="G2050" t="str">
            <v>К2-15</v>
          </cell>
        </row>
        <row r="2080">
          <cell r="G2080" t="str">
            <v>К2-19, К-20</v>
          </cell>
        </row>
        <row r="2115">
          <cell r="G2115" t="str">
            <v>К2-19, К-20</v>
          </cell>
        </row>
        <row r="2145">
          <cell r="G2145" t="str">
            <v>К2-22</v>
          </cell>
        </row>
        <row r="2214">
          <cell r="G2214" t="str">
            <v>К2-22</v>
          </cell>
        </row>
        <row r="2244">
          <cell r="G2244" t="str">
            <v>К2-23, К2-24</v>
          </cell>
        </row>
        <row r="2337">
          <cell r="G2337" t="str">
            <v>К2-23, К2-24</v>
          </cell>
        </row>
        <row r="2367">
          <cell r="G2367" t="str">
            <v>КОНДИЦИОНИРОВАНИЕ</v>
          </cell>
        </row>
        <row r="2397">
          <cell r="G2397" t="str">
            <v>Станционный комплекс "Аминьевское шоссе". Инженерные системы ТПП. Отопление, вентиляция, кондиционирование, дымоудаление.</v>
          </cell>
        </row>
        <row r="2403">
          <cell r="F2403">
            <v>146923.94</v>
          </cell>
          <cell r="H2403" t="str">
            <v>Стоимость материалов (всего)</v>
          </cell>
          <cell r="P2403">
            <v>673410.27</v>
          </cell>
        </row>
        <row r="2406">
          <cell r="F2406">
            <v>2158.61</v>
          </cell>
          <cell r="H2406" t="str">
            <v>Стоимость оборудования (всего)</v>
          </cell>
          <cell r="P2406">
            <v>12045.05</v>
          </cell>
        </row>
        <row r="2411">
          <cell r="F2411">
            <v>143.28</v>
          </cell>
          <cell r="H2411" t="str">
            <v>ЗП машинистов</v>
          </cell>
          <cell r="P2411">
            <v>3471.66</v>
          </cell>
        </row>
        <row r="2412">
          <cell r="F2412">
            <v>9700.15</v>
          </cell>
          <cell r="H2412" t="str">
            <v>Основная ЗП рабочих</v>
          </cell>
          <cell r="P2412">
            <v>235034.66</v>
          </cell>
        </row>
        <row r="2427">
          <cell r="G2427" t="str">
            <v>48961-ТПК_5-0786-Р-ССР2-изм1.1 12-4017-Л-Р-11.5.3-ОВ-СМ1К  Станционный комплекс "Аминьевское шоссе". Инженерные системы ТПП. Отопление, вентиляция, кондиционирование, дымоудаление.</v>
          </cell>
        </row>
        <row r="2456">
          <cell r="F2456">
            <v>146923.94</v>
          </cell>
          <cell r="H2456" t="str">
            <v>Стоимость материалов (всего)</v>
          </cell>
          <cell r="P2456">
            <v>673410.27</v>
          </cell>
        </row>
        <row r="2457">
          <cell r="F2457">
            <v>143.28</v>
          </cell>
          <cell r="H2457" t="str">
            <v>ЗП машинистов</v>
          </cell>
          <cell r="P2457">
            <v>3471.66</v>
          </cell>
        </row>
        <row r="2458">
          <cell r="F2458">
            <v>9700.15</v>
          </cell>
          <cell r="H2458" t="str">
            <v>Основная ЗП рабочих</v>
          </cell>
          <cell r="P2458">
            <v>235034.66</v>
          </cell>
        </row>
        <row r="2459">
          <cell r="F2459">
            <v>2158.61</v>
          </cell>
          <cell r="H2459" t="str">
            <v>Оборудование</v>
          </cell>
          <cell r="P2459">
            <v>12045.05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0"/>
    <pageSetUpPr fitToPage="1"/>
  </sheetPr>
  <dimension ref="A1:WVT37"/>
  <sheetViews>
    <sheetView view="pageBreakPreview" zoomScale="50" zoomScaleNormal="40" zoomScaleSheetLayoutView="50" workbookViewId="0">
      <selection activeCell="A11" sqref="A11:S11"/>
    </sheetView>
  </sheetViews>
  <sheetFormatPr defaultRowHeight="26.25" outlineLevelCol="1" x14ac:dyDescent="0.2"/>
  <cols>
    <col min="1" max="1" width="8.1640625" style="341" customWidth="1"/>
    <col min="2" max="2" width="15.1640625" style="342" customWidth="1"/>
    <col min="3" max="3" width="39.33203125" style="343" customWidth="1" outlineLevel="1"/>
    <col min="4" max="4" width="39.5" style="343" customWidth="1" outlineLevel="1"/>
    <col min="5" max="5" width="57" style="187" customWidth="1" outlineLevel="1"/>
    <col min="6" max="6" width="26.1640625" style="335" customWidth="1"/>
    <col min="7" max="7" width="31.5" style="335" customWidth="1"/>
    <col min="8" max="8" width="37.1640625" style="335" bestFit="1" customWidth="1"/>
    <col min="9" max="9" width="19.83203125" style="335" customWidth="1"/>
    <col min="10" max="10" width="35.5" style="335" bestFit="1" customWidth="1"/>
    <col min="11" max="11" width="27.33203125" style="335" bestFit="1" customWidth="1"/>
    <col min="12" max="12" width="30.6640625" style="335" customWidth="1"/>
    <col min="13" max="13" width="27" style="335" customWidth="1"/>
    <col min="14" max="14" width="27.33203125" style="335" bestFit="1" customWidth="1"/>
    <col min="15" max="16" width="21.5" style="335" customWidth="1"/>
    <col min="17" max="17" width="28" style="336" customWidth="1"/>
    <col min="18" max="18" width="28.5" style="336" customWidth="1"/>
    <col min="19" max="19" width="29" style="336" customWidth="1"/>
    <col min="20" max="20" width="22.33203125" style="336" customWidth="1"/>
    <col min="21" max="22" width="31.83203125" style="337" customWidth="1"/>
    <col min="23" max="23" width="34.33203125" style="338" customWidth="1"/>
    <col min="24" max="24" width="21.33203125" style="338" customWidth="1"/>
    <col min="25" max="25" width="9.33203125" style="331"/>
    <col min="26" max="26" width="31.5" style="331" customWidth="1"/>
    <col min="27" max="27" width="48" style="331" customWidth="1"/>
    <col min="28" max="250" width="9.33203125" style="331"/>
    <col min="251" max="251" width="6.1640625" style="331" customWidth="1"/>
    <col min="252" max="252" width="9.1640625" style="331" customWidth="1"/>
    <col min="253" max="253" width="29.33203125" style="331" customWidth="1"/>
    <col min="254" max="254" width="43.6640625" style="331" customWidth="1"/>
    <col min="255" max="255" width="20" style="331" bestFit="1" customWidth="1"/>
    <col min="256" max="256" width="18" style="331" bestFit="1" customWidth="1"/>
    <col min="257" max="257" width="19.33203125" style="331" customWidth="1"/>
    <col min="258" max="258" width="19" style="331" bestFit="1" customWidth="1"/>
    <col min="259" max="259" width="16.6640625" style="331" bestFit="1" customWidth="1"/>
    <col min="260" max="260" width="19.33203125" style="331" bestFit="1" customWidth="1"/>
    <col min="261" max="261" width="15.33203125" style="331" bestFit="1" customWidth="1"/>
    <col min="262" max="264" width="16.6640625" style="331" bestFit="1" customWidth="1"/>
    <col min="265" max="265" width="18" style="331" bestFit="1" customWidth="1"/>
    <col min="266" max="268" width="9.33203125" style="331" hidden="1" customWidth="1"/>
    <col min="269" max="269" width="16.5" style="331" bestFit="1" customWidth="1"/>
    <col min="270" max="270" width="17.33203125" style="331" customWidth="1"/>
    <col min="271" max="271" width="16.6640625" style="331" customWidth="1"/>
    <col min="272" max="272" width="14.1640625" style="331" bestFit="1" customWidth="1"/>
    <col min="273" max="273" width="16.6640625" style="331" bestFit="1" customWidth="1"/>
    <col min="274" max="274" width="16.5" style="331" bestFit="1" customWidth="1"/>
    <col min="275" max="275" width="18" style="331" bestFit="1" customWidth="1"/>
    <col min="276" max="276" width="19.33203125" style="331" bestFit="1" customWidth="1"/>
    <col min="277" max="277" width="20.33203125" style="331" bestFit="1" customWidth="1"/>
    <col min="278" max="278" width="29" style="331" customWidth="1"/>
    <col min="279" max="280" width="29.83203125" style="331" bestFit="1" customWidth="1"/>
    <col min="281" max="281" width="9.33203125" style="331"/>
    <col min="282" max="282" width="31.5" style="331" customWidth="1"/>
    <col min="283" max="506" width="9.33203125" style="331"/>
    <col min="507" max="507" width="6.1640625" style="331" customWidth="1"/>
    <col min="508" max="508" width="9.1640625" style="331" customWidth="1"/>
    <col min="509" max="509" width="29.33203125" style="331" customWidth="1"/>
    <col min="510" max="510" width="43.6640625" style="331" customWidth="1"/>
    <col min="511" max="511" width="20" style="331" bestFit="1" customWidth="1"/>
    <col min="512" max="512" width="18" style="331" bestFit="1" customWidth="1"/>
    <col min="513" max="513" width="19.33203125" style="331" customWidth="1"/>
    <col min="514" max="514" width="19" style="331" bestFit="1" customWidth="1"/>
    <col min="515" max="515" width="16.6640625" style="331" bestFit="1" customWidth="1"/>
    <col min="516" max="516" width="19.33203125" style="331" bestFit="1" customWidth="1"/>
    <col min="517" max="517" width="15.33203125" style="331" bestFit="1" customWidth="1"/>
    <col min="518" max="520" width="16.6640625" style="331" bestFit="1" customWidth="1"/>
    <col min="521" max="521" width="18" style="331" bestFit="1" customWidth="1"/>
    <col min="522" max="524" width="9.33203125" style="331" hidden="1" customWidth="1"/>
    <col min="525" max="525" width="16.5" style="331" bestFit="1" customWidth="1"/>
    <col min="526" max="526" width="17.33203125" style="331" customWidth="1"/>
    <col min="527" max="527" width="16.6640625" style="331" customWidth="1"/>
    <col min="528" max="528" width="14.1640625" style="331" bestFit="1" customWidth="1"/>
    <col min="529" max="529" width="16.6640625" style="331" bestFit="1" customWidth="1"/>
    <col min="530" max="530" width="16.5" style="331" bestFit="1" customWidth="1"/>
    <col min="531" max="531" width="18" style="331" bestFit="1" customWidth="1"/>
    <col min="532" max="532" width="19.33203125" style="331" bestFit="1" customWidth="1"/>
    <col min="533" max="533" width="20.33203125" style="331" bestFit="1" customWidth="1"/>
    <col min="534" max="534" width="29" style="331" customWidth="1"/>
    <col min="535" max="536" width="29.83203125" style="331" bestFit="1" customWidth="1"/>
    <col min="537" max="537" width="9.33203125" style="331"/>
    <col min="538" max="538" width="31.5" style="331" customWidth="1"/>
    <col min="539" max="762" width="9.33203125" style="331"/>
    <col min="763" max="763" width="6.1640625" style="331" customWidth="1"/>
    <col min="764" max="764" width="9.1640625" style="331" customWidth="1"/>
    <col min="765" max="765" width="29.33203125" style="331" customWidth="1"/>
    <col min="766" max="766" width="43.6640625" style="331" customWidth="1"/>
    <col min="767" max="767" width="20" style="331" bestFit="1" customWidth="1"/>
    <col min="768" max="768" width="18" style="331" bestFit="1" customWidth="1"/>
    <col min="769" max="769" width="19.33203125" style="331" customWidth="1"/>
    <col min="770" max="770" width="19" style="331" bestFit="1" customWidth="1"/>
    <col min="771" max="771" width="16.6640625" style="331" bestFit="1" customWidth="1"/>
    <col min="772" max="772" width="19.33203125" style="331" bestFit="1" customWidth="1"/>
    <col min="773" max="773" width="15.33203125" style="331" bestFit="1" customWidth="1"/>
    <col min="774" max="776" width="16.6640625" style="331" bestFit="1" customWidth="1"/>
    <col min="777" max="777" width="18" style="331" bestFit="1" customWidth="1"/>
    <col min="778" max="780" width="9.33203125" style="331" hidden="1" customWidth="1"/>
    <col min="781" max="781" width="16.5" style="331" bestFit="1" customWidth="1"/>
    <col min="782" max="782" width="17.33203125" style="331" customWidth="1"/>
    <col min="783" max="783" width="16.6640625" style="331" customWidth="1"/>
    <col min="784" max="784" width="14.1640625" style="331" bestFit="1" customWidth="1"/>
    <col min="785" max="785" width="16.6640625" style="331" bestFit="1" customWidth="1"/>
    <col min="786" max="786" width="16.5" style="331" bestFit="1" customWidth="1"/>
    <col min="787" max="787" width="18" style="331" bestFit="1" customWidth="1"/>
    <col min="788" max="788" width="19.33203125" style="331" bestFit="1" customWidth="1"/>
    <col min="789" max="789" width="20.33203125" style="331" bestFit="1" customWidth="1"/>
    <col min="790" max="790" width="29" style="331" customWidth="1"/>
    <col min="791" max="792" width="29.83203125" style="331" bestFit="1" customWidth="1"/>
    <col min="793" max="793" width="9.33203125" style="331"/>
    <col min="794" max="794" width="31.5" style="331" customWidth="1"/>
    <col min="795" max="1018" width="9.33203125" style="331"/>
    <col min="1019" max="1019" width="6.1640625" style="331" customWidth="1"/>
    <col min="1020" max="1020" width="9.1640625" style="331" customWidth="1"/>
    <col min="1021" max="1021" width="29.33203125" style="331" customWidth="1"/>
    <col min="1022" max="1022" width="43.6640625" style="331" customWidth="1"/>
    <col min="1023" max="1023" width="20" style="331" bestFit="1" customWidth="1"/>
    <col min="1024" max="1024" width="18" style="331" bestFit="1" customWidth="1"/>
    <col min="1025" max="1025" width="19.33203125" style="331" customWidth="1"/>
    <col min="1026" max="1026" width="19" style="331" bestFit="1" customWidth="1"/>
    <col min="1027" max="1027" width="16.6640625" style="331" bestFit="1" customWidth="1"/>
    <col min="1028" max="1028" width="19.33203125" style="331" bestFit="1" customWidth="1"/>
    <col min="1029" max="1029" width="15.33203125" style="331" bestFit="1" customWidth="1"/>
    <col min="1030" max="1032" width="16.6640625" style="331" bestFit="1" customWidth="1"/>
    <col min="1033" max="1033" width="18" style="331" bestFit="1" customWidth="1"/>
    <col min="1034" max="1036" width="9.33203125" style="331" hidden="1" customWidth="1"/>
    <col min="1037" max="1037" width="16.5" style="331" bestFit="1" customWidth="1"/>
    <col min="1038" max="1038" width="17.33203125" style="331" customWidth="1"/>
    <col min="1039" max="1039" width="16.6640625" style="331" customWidth="1"/>
    <col min="1040" max="1040" width="14.1640625" style="331" bestFit="1" customWidth="1"/>
    <col min="1041" max="1041" width="16.6640625" style="331" bestFit="1" customWidth="1"/>
    <col min="1042" max="1042" width="16.5" style="331" bestFit="1" customWidth="1"/>
    <col min="1043" max="1043" width="18" style="331" bestFit="1" customWidth="1"/>
    <col min="1044" max="1044" width="19.33203125" style="331" bestFit="1" customWidth="1"/>
    <col min="1045" max="1045" width="20.33203125" style="331" bestFit="1" customWidth="1"/>
    <col min="1046" max="1046" width="29" style="331" customWidth="1"/>
    <col min="1047" max="1048" width="29.83203125" style="331" bestFit="1" customWidth="1"/>
    <col min="1049" max="1049" width="9.33203125" style="331"/>
    <col min="1050" max="1050" width="31.5" style="331" customWidth="1"/>
    <col min="1051" max="1274" width="9.33203125" style="331"/>
    <col min="1275" max="1275" width="6.1640625" style="331" customWidth="1"/>
    <col min="1276" max="1276" width="9.1640625" style="331" customWidth="1"/>
    <col min="1277" max="1277" width="29.33203125" style="331" customWidth="1"/>
    <col min="1278" max="1278" width="43.6640625" style="331" customWidth="1"/>
    <col min="1279" max="1279" width="20" style="331" bestFit="1" customWidth="1"/>
    <col min="1280" max="1280" width="18" style="331" bestFit="1" customWidth="1"/>
    <col min="1281" max="1281" width="19.33203125" style="331" customWidth="1"/>
    <col min="1282" max="1282" width="19" style="331" bestFit="1" customWidth="1"/>
    <col min="1283" max="1283" width="16.6640625" style="331" bestFit="1" customWidth="1"/>
    <col min="1284" max="1284" width="19.33203125" style="331" bestFit="1" customWidth="1"/>
    <col min="1285" max="1285" width="15.33203125" style="331" bestFit="1" customWidth="1"/>
    <col min="1286" max="1288" width="16.6640625" style="331" bestFit="1" customWidth="1"/>
    <col min="1289" max="1289" width="18" style="331" bestFit="1" customWidth="1"/>
    <col min="1290" max="1292" width="9.33203125" style="331" hidden="1" customWidth="1"/>
    <col min="1293" max="1293" width="16.5" style="331" bestFit="1" customWidth="1"/>
    <col min="1294" max="1294" width="17.33203125" style="331" customWidth="1"/>
    <col min="1295" max="1295" width="16.6640625" style="331" customWidth="1"/>
    <col min="1296" max="1296" width="14.1640625" style="331" bestFit="1" customWidth="1"/>
    <col min="1297" max="1297" width="16.6640625" style="331" bestFit="1" customWidth="1"/>
    <col min="1298" max="1298" width="16.5" style="331" bestFit="1" customWidth="1"/>
    <col min="1299" max="1299" width="18" style="331" bestFit="1" customWidth="1"/>
    <col min="1300" max="1300" width="19.33203125" style="331" bestFit="1" customWidth="1"/>
    <col min="1301" max="1301" width="20.33203125" style="331" bestFit="1" customWidth="1"/>
    <col min="1302" max="1302" width="29" style="331" customWidth="1"/>
    <col min="1303" max="1304" width="29.83203125" style="331" bestFit="1" customWidth="1"/>
    <col min="1305" max="1305" width="9.33203125" style="331"/>
    <col min="1306" max="1306" width="31.5" style="331" customWidth="1"/>
    <col min="1307" max="1530" width="9.33203125" style="331"/>
    <col min="1531" max="1531" width="6.1640625" style="331" customWidth="1"/>
    <col min="1532" max="1532" width="9.1640625" style="331" customWidth="1"/>
    <col min="1533" max="1533" width="29.33203125" style="331" customWidth="1"/>
    <col min="1534" max="1534" width="43.6640625" style="331" customWidth="1"/>
    <col min="1535" max="1535" width="20" style="331" bestFit="1" customWidth="1"/>
    <col min="1536" max="1536" width="18" style="331" bestFit="1" customWidth="1"/>
    <col min="1537" max="1537" width="19.33203125" style="331" customWidth="1"/>
    <col min="1538" max="1538" width="19" style="331" bestFit="1" customWidth="1"/>
    <col min="1539" max="1539" width="16.6640625" style="331" bestFit="1" customWidth="1"/>
    <col min="1540" max="1540" width="19.33203125" style="331" bestFit="1" customWidth="1"/>
    <col min="1541" max="1541" width="15.33203125" style="331" bestFit="1" customWidth="1"/>
    <col min="1542" max="1544" width="16.6640625" style="331" bestFit="1" customWidth="1"/>
    <col min="1545" max="1545" width="18" style="331" bestFit="1" customWidth="1"/>
    <col min="1546" max="1548" width="9.33203125" style="331" hidden="1" customWidth="1"/>
    <col min="1549" max="1549" width="16.5" style="331" bestFit="1" customWidth="1"/>
    <col min="1550" max="1550" width="17.33203125" style="331" customWidth="1"/>
    <col min="1551" max="1551" width="16.6640625" style="331" customWidth="1"/>
    <col min="1552" max="1552" width="14.1640625" style="331" bestFit="1" customWidth="1"/>
    <col min="1553" max="1553" width="16.6640625" style="331" bestFit="1" customWidth="1"/>
    <col min="1554" max="1554" width="16.5" style="331" bestFit="1" customWidth="1"/>
    <col min="1555" max="1555" width="18" style="331" bestFit="1" customWidth="1"/>
    <col min="1556" max="1556" width="19.33203125" style="331" bestFit="1" customWidth="1"/>
    <col min="1557" max="1557" width="20.33203125" style="331" bestFit="1" customWidth="1"/>
    <col min="1558" max="1558" width="29" style="331" customWidth="1"/>
    <col min="1559" max="1560" width="29.83203125" style="331" bestFit="1" customWidth="1"/>
    <col min="1561" max="1561" width="9.33203125" style="331"/>
    <col min="1562" max="1562" width="31.5" style="331" customWidth="1"/>
    <col min="1563" max="1786" width="9.33203125" style="331"/>
    <col min="1787" max="1787" width="6.1640625" style="331" customWidth="1"/>
    <col min="1788" max="1788" width="9.1640625" style="331" customWidth="1"/>
    <col min="1789" max="1789" width="29.33203125" style="331" customWidth="1"/>
    <col min="1790" max="1790" width="43.6640625" style="331" customWidth="1"/>
    <col min="1791" max="1791" width="20" style="331" bestFit="1" customWidth="1"/>
    <col min="1792" max="1792" width="18" style="331" bestFit="1" customWidth="1"/>
    <col min="1793" max="1793" width="19.33203125" style="331" customWidth="1"/>
    <col min="1794" max="1794" width="19" style="331" bestFit="1" customWidth="1"/>
    <col min="1795" max="1795" width="16.6640625" style="331" bestFit="1" customWidth="1"/>
    <col min="1796" max="1796" width="19.33203125" style="331" bestFit="1" customWidth="1"/>
    <col min="1797" max="1797" width="15.33203125" style="331" bestFit="1" customWidth="1"/>
    <col min="1798" max="1800" width="16.6640625" style="331" bestFit="1" customWidth="1"/>
    <col min="1801" max="1801" width="18" style="331" bestFit="1" customWidth="1"/>
    <col min="1802" max="1804" width="9.33203125" style="331" hidden="1" customWidth="1"/>
    <col min="1805" max="1805" width="16.5" style="331" bestFit="1" customWidth="1"/>
    <col min="1806" max="1806" width="17.33203125" style="331" customWidth="1"/>
    <col min="1807" max="1807" width="16.6640625" style="331" customWidth="1"/>
    <col min="1808" max="1808" width="14.1640625" style="331" bestFit="1" customWidth="1"/>
    <col min="1809" max="1809" width="16.6640625" style="331" bestFit="1" customWidth="1"/>
    <col min="1810" max="1810" width="16.5" style="331" bestFit="1" customWidth="1"/>
    <col min="1811" max="1811" width="18" style="331" bestFit="1" customWidth="1"/>
    <col min="1812" max="1812" width="19.33203125" style="331" bestFit="1" customWidth="1"/>
    <col min="1813" max="1813" width="20.33203125" style="331" bestFit="1" customWidth="1"/>
    <col min="1814" max="1814" width="29" style="331" customWidth="1"/>
    <col min="1815" max="1816" width="29.83203125" style="331" bestFit="1" customWidth="1"/>
    <col min="1817" max="1817" width="9.33203125" style="331"/>
    <col min="1818" max="1818" width="31.5" style="331" customWidth="1"/>
    <col min="1819" max="2042" width="9.33203125" style="331"/>
    <col min="2043" max="2043" width="6.1640625" style="331" customWidth="1"/>
    <col min="2044" max="2044" width="9.1640625" style="331" customWidth="1"/>
    <col min="2045" max="2045" width="29.33203125" style="331" customWidth="1"/>
    <col min="2046" max="2046" width="43.6640625" style="331" customWidth="1"/>
    <col min="2047" max="2047" width="20" style="331" bestFit="1" customWidth="1"/>
    <col min="2048" max="2048" width="18" style="331" bestFit="1" customWidth="1"/>
    <col min="2049" max="2049" width="19.33203125" style="331" customWidth="1"/>
    <col min="2050" max="2050" width="19" style="331" bestFit="1" customWidth="1"/>
    <col min="2051" max="2051" width="16.6640625" style="331" bestFit="1" customWidth="1"/>
    <col min="2052" max="2052" width="19.33203125" style="331" bestFit="1" customWidth="1"/>
    <col min="2053" max="2053" width="15.33203125" style="331" bestFit="1" customWidth="1"/>
    <col min="2054" max="2056" width="16.6640625" style="331" bestFit="1" customWidth="1"/>
    <col min="2057" max="2057" width="18" style="331" bestFit="1" customWidth="1"/>
    <col min="2058" max="2060" width="9.33203125" style="331" hidden="1" customWidth="1"/>
    <col min="2061" max="2061" width="16.5" style="331" bestFit="1" customWidth="1"/>
    <col min="2062" max="2062" width="17.33203125" style="331" customWidth="1"/>
    <col min="2063" max="2063" width="16.6640625" style="331" customWidth="1"/>
    <col min="2064" max="2064" width="14.1640625" style="331" bestFit="1" customWidth="1"/>
    <col min="2065" max="2065" width="16.6640625" style="331" bestFit="1" customWidth="1"/>
    <col min="2066" max="2066" width="16.5" style="331" bestFit="1" customWidth="1"/>
    <col min="2067" max="2067" width="18" style="331" bestFit="1" customWidth="1"/>
    <col min="2068" max="2068" width="19.33203125" style="331" bestFit="1" customWidth="1"/>
    <col min="2069" max="2069" width="20.33203125" style="331" bestFit="1" customWidth="1"/>
    <col min="2070" max="2070" width="29" style="331" customWidth="1"/>
    <col min="2071" max="2072" width="29.83203125" style="331" bestFit="1" customWidth="1"/>
    <col min="2073" max="2073" width="9.33203125" style="331"/>
    <col min="2074" max="2074" width="31.5" style="331" customWidth="1"/>
    <col min="2075" max="2298" width="9.33203125" style="331"/>
    <col min="2299" max="2299" width="6.1640625" style="331" customWidth="1"/>
    <col min="2300" max="2300" width="9.1640625" style="331" customWidth="1"/>
    <col min="2301" max="2301" width="29.33203125" style="331" customWidth="1"/>
    <col min="2302" max="2302" width="43.6640625" style="331" customWidth="1"/>
    <col min="2303" max="2303" width="20" style="331" bestFit="1" customWidth="1"/>
    <col min="2304" max="2304" width="18" style="331" bestFit="1" customWidth="1"/>
    <col min="2305" max="2305" width="19.33203125" style="331" customWidth="1"/>
    <col min="2306" max="2306" width="19" style="331" bestFit="1" customWidth="1"/>
    <col min="2307" max="2307" width="16.6640625" style="331" bestFit="1" customWidth="1"/>
    <col min="2308" max="2308" width="19.33203125" style="331" bestFit="1" customWidth="1"/>
    <col min="2309" max="2309" width="15.33203125" style="331" bestFit="1" customWidth="1"/>
    <col min="2310" max="2312" width="16.6640625" style="331" bestFit="1" customWidth="1"/>
    <col min="2313" max="2313" width="18" style="331" bestFit="1" customWidth="1"/>
    <col min="2314" max="2316" width="9.33203125" style="331" hidden="1" customWidth="1"/>
    <col min="2317" max="2317" width="16.5" style="331" bestFit="1" customWidth="1"/>
    <col min="2318" max="2318" width="17.33203125" style="331" customWidth="1"/>
    <col min="2319" max="2319" width="16.6640625" style="331" customWidth="1"/>
    <col min="2320" max="2320" width="14.1640625" style="331" bestFit="1" customWidth="1"/>
    <col min="2321" max="2321" width="16.6640625" style="331" bestFit="1" customWidth="1"/>
    <col min="2322" max="2322" width="16.5" style="331" bestFit="1" customWidth="1"/>
    <col min="2323" max="2323" width="18" style="331" bestFit="1" customWidth="1"/>
    <col min="2324" max="2324" width="19.33203125" style="331" bestFit="1" customWidth="1"/>
    <col min="2325" max="2325" width="20.33203125" style="331" bestFit="1" customWidth="1"/>
    <col min="2326" max="2326" width="29" style="331" customWidth="1"/>
    <col min="2327" max="2328" width="29.83203125" style="331" bestFit="1" customWidth="1"/>
    <col min="2329" max="2329" width="9.33203125" style="331"/>
    <col min="2330" max="2330" width="31.5" style="331" customWidth="1"/>
    <col min="2331" max="2554" width="9.33203125" style="331"/>
    <col min="2555" max="2555" width="6.1640625" style="331" customWidth="1"/>
    <col min="2556" max="2556" width="9.1640625" style="331" customWidth="1"/>
    <col min="2557" max="2557" width="29.33203125" style="331" customWidth="1"/>
    <col min="2558" max="2558" width="43.6640625" style="331" customWidth="1"/>
    <col min="2559" max="2559" width="20" style="331" bestFit="1" customWidth="1"/>
    <col min="2560" max="2560" width="18" style="331" bestFit="1" customWidth="1"/>
    <col min="2561" max="2561" width="19.33203125" style="331" customWidth="1"/>
    <col min="2562" max="2562" width="19" style="331" bestFit="1" customWidth="1"/>
    <col min="2563" max="2563" width="16.6640625" style="331" bestFit="1" customWidth="1"/>
    <col min="2564" max="2564" width="19.33203125" style="331" bestFit="1" customWidth="1"/>
    <col min="2565" max="2565" width="15.33203125" style="331" bestFit="1" customWidth="1"/>
    <col min="2566" max="2568" width="16.6640625" style="331" bestFit="1" customWidth="1"/>
    <col min="2569" max="2569" width="18" style="331" bestFit="1" customWidth="1"/>
    <col min="2570" max="2572" width="9.33203125" style="331" hidden="1" customWidth="1"/>
    <col min="2573" max="2573" width="16.5" style="331" bestFit="1" customWidth="1"/>
    <col min="2574" max="2574" width="17.33203125" style="331" customWidth="1"/>
    <col min="2575" max="2575" width="16.6640625" style="331" customWidth="1"/>
    <col min="2576" max="2576" width="14.1640625" style="331" bestFit="1" customWidth="1"/>
    <col min="2577" max="2577" width="16.6640625" style="331" bestFit="1" customWidth="1"/>
    <col min="2578" max="2578" width="16.5" style="331" bestFit="1" customWidth="1"/>
    <col min="2579" max="2579" width="18" style="331" bestFit="1" customWidth="1"/>
    <col min="2580" max="2580" width="19.33203125" style="331" bestFit="1" customWidth="1"/>
    <col min="2581" max="2581" width="20.33203125" style="331" bestFit="1" customWidth="1"/>
    <col min="2582" max="2582" width="29" style="331" customWidth="1"/>
    <col min="2583" max="2584" width="29.83203125" style="331" bestFit="1" customWidth="1"/>
    <col min="2585" max="2585" width="9.33203125" style="331"/>
    <col min="2586" max="2586" width="31.5" style="331" customWidth="1"/>
    <col min="2587" max="2810" width="9.33203125" style="331"/>
    <col min="2811" max="2811" width="6.1640625" style="331" customWidth="1"/>
    <col min="2812" max="2812" width="9.1640625" style="331" customWidth="1"/>
    <col min="2813" max="2813" width="29.33203125" style="331" customWidth="1"/>
    <col min="2814" max="2814" width="43.6640625" style="331" customWidth="1"/>
    <col min="2815" max="2815" width="20" style="331" bestFit="1" customWidth="1"/>
    <col min="2816" max="2816" width="18" style="331" bestFit="1" customWidth="1"/>
    <col min="2817" max="2817" width="19.33203125" style="331" customWidth="1"/>
    <col min="2818" max="2818" width="19" style="331" bestFit="1" customWidth="1"/>
    <col min="2819" max="2819" width="16.6640625" style="331" bestFit="1" customWidth="1"/>
    <col min="2820" max="2820" width="19.33203125" style="331" bestFit="1" customWidth="1"/>
    <col min="2821" max="2821" width="15.33203125" style="331" bestFit="1" customWidth="1"/>
    <col min="2822" max="2824" width="16.6640625" style="331" bestFit="1" customWidth="1"/>
    <col min="2825" max="2825" width="18" style="331" bestFit="1" customWidth="1"/>
    <col min="2826" max="2828" width="9.33203125" style="331" hidden="1" customWidth="1"/>
    <col min="2829" max="2829" width="16.5" style="331" bestFit="1" customWidth="1"/>
    <col min="2830" max="2830" width="17.33203125" style="331" customWidth="1"/>
    <col min="2831" max="2831" width="16.6640625" style="331" customWidth="1"/>
    <col min="2832" max="2832" width="14.1640625" style="331" bestFit="1" customWidth="1"/>
    <col min="2833" max="2833" width="16.6640625" style="331" bestFit="1" customWidth="1"/>
    <col min="2834" max="2834" width="16.5" style="331" bestFit="1" customWidth="1"/>
    <col min="2835" max="2835" width="18" style="331" bestFit="1" customWidth="1"/>
    <col min="2836" max="2836" width="19.33203125" style="331" bestFit="1" customWidth="1"/>
    <col min="2837" max="2837" width="20.33203125" style="331" bestFit="1" customWidth="1"/>
    <col min="2838" max="2838" width="29" style="331" customWidth="1"/>
    <col min="2839" max="2840" width="29.83203125" style="331" bestFit="1" customWidth="1"/>
    <col min="2841" max="2841" width="9.33203125" style="331"/>
    <col min="2842" max="2842" width="31.5" style="331" customWidth="1"/>
    <col min="2843" max="3066" width="9.33203125" style="331"/>
    <col min="3067" max="3067" width="6.1640625" style="331" customWidth="1"/>
    <col min="3068" max="3068" width="9.1640625" style="331" customWidth="1"/>
    <col min="3069" max="3069" width="29.33203125" style="331" customWidth="1"/>
    <col min="3070" max="3070" width="43.6640625" style="331" customWidth="1"/>
    <col min="3071" max="3071" width="20" style="331" bestFit="1" customWidth="1"/>
    <col min="3072" max="3072" width="18" style="331" bestFit="1" customWidth="1"/>
    <col min="3073" max="3073" width="19.33203125" style="331" customWidth="1"/>
    <col min="3074" max="3074" width="19" style="331" bestFit="1" customWidth="1"/>
    <col min="3075" max="3075" width="16.6640625" style="331" bestFit="1" customWidth="1"/>
    <col min="3076" max="3076" width="19.33203125" style="331" bestFit="1" customWidth="1"/>
    <col min="3077" max="3077" width="15.33203125" style="331" bestFit="1" customWidth="1"/>
    <col min="3078" max="3080" width="16.6640625" style="331" bestFit="1" customWidth="1"/>
    <col min="3081" max="3081" width="18" style="331" bestFit="1" customWidth="1"/>
    <col min="3082" max="3084" width="9.33203125" style="331" hidden="1" customWidth="1"/>
    <col min="3085" max="3085" width="16.5" style="331" bestFit="1" customWidth="1"/>
    <col min="3086" max="3086" width="17.33203125" style="331" customWidth="1"/>
    <col min="3087" max="3087" width="16.6640625" style="331" customWidth="1"/>
    <col min="3088" max="3088" width="14.1640625" style="331" bestFit="1" customWidth="1"/>
    <col min="3089" max="3089" width="16.6640625" style="331" bestFit="1" customWidth="1"/>
    <col min="3090" max="3090" width="16.5" style="331" bestFit="1" customWidth="1"/>
    <col min="3091" max="3091" width="18" style="331" bestFit="1" customWidth="1"/>
    <col min="3092" max="3092" width="19.33203125" style="331" bestFit="1" customWidth="1"/>
    <col min="3093" max="3093" width="20.33203125" style="331" bestFit="1" customWidth="1"/>
    <col min="3094" max="3094" width="29" style="331" customWidth="1"/>
    <col min="3095" max="3096" width="29.83203125" style="331" bestFit="1" customWidth="1"/>
    <col min="3097" max="3097" width="9.33203125" style="331"/>
    <col min="3098" max="3098" width="31.5" style="331" customWidth="1"/>
    <col min="3099" max="3322" width="9.33203125" style="331"/>
    <col min="3323" max="3323" width="6.1640625" style="331" customWidth="1"/>
    <col min="3324" max="3324" width="9.1640625" style="331" customWidth="1"/>
    <col min="3325" max="3325" width="29.33203125" style="331" customWidth="1"/>
    <col min="3326" max="3326" width="43.6640625" style="331" customWidth="1"/>
    <col min="3327" max="3327" width="20" style="331" bestFit="1" customWidth="1"/>
    <col min="3328" max="3328" width="18" style="331" bestFit="1" customWidth="1"/>
    <col min="3329" max="3329" width="19.33203125" style="331" customWidth="1"/>
    <col min="3330" max="3330" width="19" style="331" bestFit="1" customWidth="1"/>
    <col min="3331" max="3331" width="16.6640625" style="331" bestFit="1" customWidth="1"/>
    <col min="3332" max="3332" width="19.33203125" style="331" bestFit="1" customWidth="1"/>
    <col min="3333" max="3333" width="15.33203125" style="331" bestFit="1" customWidth="1"/>
    <col min="3334" max="3336" width="16.6640625" style="331" bestFit="1" customWidth="1"/>
    <col min="3337" max="3337" width="18" style="331" bestFit="1" customWidth="1"/>
    <col min="3338" max="3340" width="9.33203125" style="331" hidden="1" customWidth="1"/>
    <col min="3341" max="3341" width="16.5" style="331" bestFit="1" customWidth="1"/>
    <col min="3342" max="3342" width="17.33203125" style="331" customWidth="1"/>
    <col min="3343" max="3343" width="16.6640625" style="331" customWidth="1"/>
    <col min="3344" max="3344" width="14.1640625" style="331" bestFit="1" customWidth="1"/>
    <col min="3345" max="3345" width="16.6640625" style="331" bestFit="1" customWidth="1"/>
    <col min="3346" max="3346" width="16.5" style="331" bestFit="1" customWidth="1"/>
    <col min="3347" max="3347" width="18" style="331" bestFit="1" customWidth="1"/>
    <col min="3348" max="3348" width="19.33203125" style="331" bestFit="1" customWidth="1"/>
    <col min="3349" max="3349" width="20.33203125" style="331" bestFit="1" customWidth="1"/>
    <col min="3350" max="3350" width="29" style="331" customWidth="1"/>
    <col min="3351" max="3352" width="29.83203125" style="331" bestFit="1" customWidth="1"/>
    <col min="3353" max="3353" width="9.33203125" style="331"/>
    <col min="3354" max="3354" width="31.5" style="331" customWidth="1"/>
    <col min="3355" max="3578" width="9.33203125" style="331"/>
    <col min="3579" max="3579" width="6.1640625" style="331" customWidth="1"/>
    <col min="3580" max="3580" width="9.1640625" style="331" customWidth="1"/>
    <col min="3581" max="3581" width="29.33203125" style="331" customWidth="1"/>
    <col min="3582" max="3582" width="43.6640625" style="331" customWidth="1"/>
    <col min="3583" max="3583" width="20" style="331" bestFit="1" customWidth="1"/>
    <col min="3584" max="3584" width="18" style="331" bestFit="1" customWidth="1"/>
    <col min="3585" max="3585" width="19.33203125" style="331" customWidth="1"/>
    <col min="3586" max="3586" width="19" style="331" bestFit="1" customWidth="1"/>
    <col min="3587" max="3587" width="16.6640625" style="331" bestFit="1" customWidth="1"/>
    <col min="3588" max="3588" width="19.33203125" style="331" bestFit="1" customWidth="1"/>
    <col min="3589" max="3589" width="15.33203125" style="331" bestFit="1" customWidth="1"/>
    <col min="3590" max="3592" width="16.6640625" style="331" bestFit="1" customWidth="1"/>
    <col min="3593" max="3593" width="18" style="331" bestFit="1" customWidth="1"/>
    <col min="3594" max="3596" width="9.33203125" style="331" hidden="1" customWidth="1"/>
    <col min="3597" max="3597" width="16.5" style="331" bestFit="1" customWidth="1"/>
    <col min="3598" max="3598" width="17.33203125" style="331" customWidth="1"/>
    <col min="3599" max="3599" width="16.6640625" style="331" customWidth="1"/>
    <col min="3600" max="3600" width="14.1640625" style="331" bestFit="1" customWidth="1"/>
    <col min="3601" max="3601" width="16.6640625" style="331" bestFit="1" customWidth="1"/>
    <col min="3602" max="3602" width="16.5" style="331" bestFit="1" customWidth="1"/>
    <col min="3603" max="3603" width="18" style="331" bestFit="1" customWidth="1"/>
    <col min="3604" max="3604" width="19.33203125" style="331" bestFit="1" customWidth="1"/>
    <col min="3605" max="3605" width="20.33203125" style="331" bestFit="1" customWidth="1"/>
    <col min="3606" max="3606" width="29" style="331" customWidth="1"/>
    <col min="3607" max="3608" width="29.83203125" style="331" bestFit="1" customWidth="1"/>
    <col min="3609" max="3609" width="9.33203125" style="331"/>
    <col min="3610" max="3610" width="31.5" style="331" customWidth="1"/>
    <col min="3611" max="3834" width="9.33203125" style="331"/>
    <col min="3835" max="3835" width="6.1640625" style="331" customWidth="1"/>
    <col min="3836" max="3836" width="9.1640625" style="331" customWidth="1"/>
    <col min="3837" max="3837" width="29.33203125" style="331" customWidth="1"/>
    <col min="3838" max="3838" width="43.6640625" style="331" customWidth="1"/>
    <col min="3839" max="3839" width="20" style="331" bestFit="1" customWidth="1"/>
    <col min="3840" max="3840" width="18" style="331" bestFit="1" customWidth="1"/>
    <col min="3841" max="3841" width="19.33203125" style="331" customWidth="1"/>
    <col min="3842" max="3842" width="19" style="331" bestFit="1" customWidth="1"/>
    <col min="3843" max="3843" width="16.6640625" style="331" bestFit="1" customWidth="1"/>
    <col min="3844" max="3844" width="19.33203125" style="331" bestFit="1" customWidth="1"/>
    <col min="3845" max="3845" width="15.33203125" style="331" bestFit="1" customWidth="1"/>
    <col min="3846" max="3848" width="16.6640625" style="331" bestFit="1" customWidth="1"/>
    <col min="3849" max="3849" width="18" style="331" bestFit="1" customWidth="1"/>
    <col min="3850" max="3852" width="9.33203125" style="331" hidden="1" customWidth="1"/>
    <col min="3853" max="3853" width="16.5" style="331" bestFit="1" customWidth="1"/>
    <col min="3854" max="3854" width="17.33203125" style="331" customWidth="1"/>
    <col min="3855" max="3855" width="16.6640625" style="331" customWidth="1"/>
    <col min="3856" max="3856" width="14.1640625" style="331" bestFit="1" customWidth="1"/>
    <col min="3857" max="3857" width="16.6640625" style="331" bestFit="1" customWidth="1"/>
    <col min="3858" max="3858" width="16.5" style="331" bestFit="1" customWidth="1"/>
    <col min="3859" max="3859" width="18" style="331" bestFit="1" customWidth="1"/>
    <col min="3860" max="3860" width="19.33203125" style="331" bestFit="1" customWidth="1"/>
    <col min="3861" max="3861" width="20.33203125" style="331" bestFit="1" customWidth="1"/>
    <col min="3862" max="3862" width="29" style="331" customWidth="1"/>
    <col min="3863" max="3864" width="29.83203125" style="331" bestFit="1" customWidth="1"/>
    <col min="3865" max="3865" width="9.33203125" style="331"/>
    <col min="3866" max="3866" width="31.5" style="331" customWidth="1"/>
    <col min="3867" max="4090" width="9.33203125" style="331"/>
    <col min="4091" max="4091" width="6.1640625" style="331" customWidth="1"/>
    <col min="4092" max="4092" width="9.1640625" style="331" customWidth="1"/>
    <col min="4093" max="4093" width="29.33203125" style="331" customWidth="1"/>
    <col min="4094" max="4094" width="43.6640625" style="331" customWidth="1"/>
    <col min="4095" max="4095" width="20" style="331" bestFit="1" customWidth="1"/>
    <col min="4096" max="4096" width="18" style="331" bestFit="1" customWidth="1"/>
    <col min="4097" max="4097" width="19.33203125" style="331" customWidth="1"/>
    <col min="4098" max="4098" width="19" style="331" bestFit="1" customWidth="1"/>
    <col min="4099" max="4099" width="16.6640625" style="331" bestFit="1" customWidth="1"/>
    <col min="4100" max="4100" width="19.33203125" style="331" bestFit="1" customWidth="1"/>
    <col min="4101" max="4101" width="15.33203125" style="331" bestFit="1" customWidth="1"/>
    <col min="4102" max="4104" width="16.6640625" style="331" bestFit="1" customWidth="1"/>
    <col min="4105" max="4105" width="18" style="331" bestFit="1" customWidth="1"/>
    <col min="4106" max="4108" width="9.33203125" style="331" hidden="1" customWidth="1"/>
    <col min="4109" max="4109" width="16.5" style="331" bestFit="1" customWidth="1"/>
    <col min="4110" max="4110" width="17.33203125" style="331" customWidth="1"/>
    <col min="4111" max="4111" width="16.6640625" style="331" customWidth="1"/>
    <col min="4112" max="4112" width="14.1640625" style="331" bestFit="1" customWidth="1"/>
    <col min="4113" max="4113" width="16.6640625" style="331" bestFit="1" customWidth="1"/>
    <col min="4114" max="4114" width="16.5" style="331" bestFit="1" customWidth="1"/>
    <col min="4115" max="4115" width="18" style="331" bestFit="1" customWidth="1"/>
    <col min="4116" max="4116" width="19.33203125" style="331" bestFit="1" customWidth="1"/>
    <col min="4117" max="4117" width="20.33203125" style="331" bestFit="1" customWidth="1"/>
    <col min="4118" max="4118" width="29" style="331" customWidth="1"/>
    <col min="4119" max="4120" width="29.83203125" style="331" bestFit="1" customWidth="1"/>
    <col min="4121" max="4121" width="9.33203125" style="331"/>
    <col min="4122" max="4122" width="31.5" style="331" customWidth="1"/>
    <col min="4123" max="4346" width="9.33203125" style="331"/>
    <col min="4347" max="4347" width="6.1640625" style="331" customWidth="1"/>
    <col min="4348" max="4348" width="9.1640625" style="331" customWidth="1"/>
    <col min="4349" max="4349" width="29.33203125" style="331" customWidth="1"/>
    <col min="4350" max="4350" width="43.6640625" style="331" customWidth="1"/>
    <col min="4351" max="4351" width="20" style="331" bestFit="1" customWidth="1"/>
    <col min="4352" max="4352" width="18" style="331" bestFit="1" customWidth="1"/>
    <col min="4353" max="4353" width="19.33203125" style="331" customWidth="1"/>
    <col min="4354" max="4354" width="19" style="331" bestFit="1" customWidth="1"/>
    <col min="4355" max="4355" width="16.6640625" style="331" bestFit="1" customWidth="1"/>
    <col min="4356" max="4356" width="19.33203125" style="331" bestFit="1" customWidth="1"/>
    <col min="4357" max="4357" width="15.33203125" style="331" bestFit="1" customWidth="1"/>
    <col min="4358" max="4360" width="16.6640625" style="331" bestFit="1" customWidth="1"/>
    <col min="4361" max="4361" width="18" style="331" bestFit="1" customWidth="1"/>
    <col min="4362" max="4364" width="9.33203125" style="331" hidden="1" customWidth="1"/>
    <col min="4365" max="4365" width="16.5" style="331" bestFit="1" customWidth="1"/>
    <col min="4366" max="4366" width="17.33203125" style="331" customWidth="1"/>
    <col min="4367" max="4367" width="16.6640625" style="331" customWidth="1"/>
    <col min="4368" max="4368" width="14.1640625" style="331" bestFit="1" customWidth="1"/>
    <col min="4369" max="4369" width="16.6640625" style="331" bestFit="1" customWidth="1"/>
    <col min="4370" max="4370" width="16.5" style="331" bestFit="1" customWidth="1"/>
    <col min="4371" max="4371" width="18" style="331" bestFit="1" customWidth="1"/>
    <col min="4372" max="4372" width="19.33203125" style="331" bestFit="1" customWidth="1"/>
    <col min="4373" max="4373" width="20.33203125" style="331" bestFit="1" customWidth="1"/>
    <col min="4374" max="4374" width="29" style="331" customWidth="1"/>
    <col min="4375" max="4376" width="29.83203125" style="331" bestFit="1" customWidth="1"/>
    <col min="4377" max="4377" width="9.33203125" style="331"/>
    <col min="4378" max="4378" width="31.5" style="331" customWidth="1"/>
    <col min="4379" max="4602" width="9.33203125" style="331"/>
    <col min="4603" max="4603" width="6.1640625" style="331" customWidth="1"/>
    <col min="4604" max="4604" width="9.1640625" style="331" customWidth="1"/>
    <col min="4605" max="4605" width="29.33203125" style="331" customWidth="1"/>
    <col min="4606" max="4606" width="43.6640625" style="331" customWidth="1"/>
    <col min="4607" max="4607" width="20" style="331" bestFit="1" customWidth="1"/>
    <col min="4608" max="4608" width="18" style="331" bestFit="1" customWidth="1"/>
    <col min="4609" max="4609" width="19.33203125" style="331" customWidth="1"/>
    <col min="4610" max="4610" width="19" style="331" bestFit="1" customWidth="1"/>
    <col min="4611" max="4611" width="16.6640625" style="331" bestFit="1" customWidth="1"/>
    <col min="4612" max="4612" width="19.33203125" style="331" bestFit="1" customWidth="1"/>
    <col min="4613" max="4613" width="15.33203125" style="331" bestFit="1" customWidth="1"/>
    <col min="4614" max="4616" width="16.6640625" style="331" bestFit="1" customWidth="1"/>
    <col min="4617" max="4617" width="18" style="331" bestFit="1" customWidth="1"/>
    <col min="4618" max="4620" width="9.33203125" style="331" hidden="1" customWidth="1"/>
    <col min="4621" max="4621" width="16.5" style="331" bestFit="1" customWidth="1"/>
    <col min="4622" max="4622" width="17.33203125" style="331" customWidth="1"/>
    <col min="4623" max="4623" width="16.6640625" style="331" customWidth="1"/>
    <col min="4624" max="4624" width="14.1640625" style="331" bestFit="1" customWidth="1"/>
    <col min="4625" max="4625" width="16.6640625" style="331" bestFit="1" customWidth="1"/>
    <col min="4626" max="4626" width="16.5" style="331" bestFit="1" customWidth="1"/>
    <col min="4627" max="4627" width="18" style="331" bestFit="1" customWidth="1"/>
    <col min="4628" max="4628" width="19.33203125" style="331" bestFit="1" customWidth="1"/>
    <col min="4629" max="4629" width="20.33203125" style="331" bestFit="1" customWidth="1"/>
    <col min="4630" max="4630" width="29" style="331" customWidth="1"/>
    <col min="4631" max="4632" width="29.83203125" style="331" bestFit="1" customWidth="1"/>
    <col min="4633" max="4633" width="9.33203125" style="331"/>
    <col min="4634" max="4634" width="31.5" style="331" customWidth="1"/>
    <col min="4635" max="4858" width="9.33203125" style="331"/>
    <col min="4859" max="4859" width="6.1640625" style="331" customWidth="1"/>
    <col min="4860" max="4860" width="9.1640625" style="331" customWidth="1"/>
    <col min="4861" max="4861" width="29.33203125" style="331" customWidth="1"/>
    <col min="4862" max="4862" width="43.6640625" style="331" customWidth="1"/>
    <col min="4863" max="4863" width="20" style="331" bestFit="1" customWidth="1"/>
    <col min="4864" max="4864" width="18" style="331" bestFit="1" customWidth="1"/>
    <col min="4865" max="4865" width="19.33203125" style="331" customWidth="1"/>
    <col min="4866" max="4866" width="19" style="331" bestFit="1" customWidth="1"/>
    <col min="4867" max="4867" width="16.6640625" style="331" bestFit="1" customWidth="1"/>
    <col min="4868" max="4868" width="19.33203125" style="331" bestFit="1" customWidth="1"/>
    <col min="4869" max="4869" width="15.33203125" style="331" bestFit="1" customWidth="1"/>
    <col min="4870" max="4872" width="16.6640625" style="331" bestFit="1" customWidth="1"/>
    <col min="4873" max="4873" width="18" style="331" bestFit="1" customWidth="1"/>
    <col min="4874" max="4876" width="9.33203125" style="331" hidden="1" customWidth="1"/>
    <col min="4877" max="4877" width="16.5" style="331" bestFit="1" customWidth="1"/>
    <col min="4878" max="4878" width="17.33203125" style="331" customWidth="1"/>
    <col min="4879" max="4879" width="16.6640625" style="331" customWidth="1"/>
    <col min="4880" max="4880" width="14.1640625" style="331" bestFit="1" customWidth="1"/>
    <col min="4881" max="4881" width="16.6640625" style="331" bestFit="1" customWidth="1"/>
    <col min="4882" max="4882" width="16.5" style="331" bestFit="1" customWidth="1"/>
    <col min="4883" max="4883" width="18" style="331" bestFit="1" customWidth="1"/>
    <col min="4884" max="4884" width="19.33203125" style="331" bestFit="1" customWidth="1"/>
    <col min="4885" max="4885" width="20.33203125" style="331" bestFit="1" customWidth="1"/>
    <col min="4886" max="4886" width="29" style="331" customWidth="1"/>
    <col min="4887" max="4888" width="29.83203125" style="331" bestFit="1" customWidth="1"/>
    <col min="4889" max="4889" width="9.33203125" style="331"/>
    <col min="4890" max="4890" width="31.5" style="331" customWidth="1"/>
    <col min="4891" max="5114" width="9.33203125" style="331"/>
    <col min="5115" max="5115" width="6.1640625" style="331" customWidth="1"/>
    <col min="5116" max="5116" width="9.1640625" style="331" customWidth="1"/>
    <col min="5117" max="5117" width="29.33203125" style="331" customWidth="1"/>
    <col min="5118" max="5118" width="43.6640625" style="331" customWidth="1"/>
    <col min="5119" max="5119" width="20" style="331" bestFit="1" customWidth="1"/>
    <col min="5120" max="5120" width="18" style="331" bestFit="1" customWidth="1"/>
    <col min="5121" max="5121" width="19.33203125" style="331" customWidth="1"/>
    <col min="5122" max="5122" width="19" style="331" bestFit="1" customWidth="1"/>
    <col min="5123" max="5123" width="16.6640625" style="331" bestFit="1" customWidth="1"/>
    <col min="5124" max="5124" width="19.33203125" style="331" bestFit="1" customWidth="1"/>
    <col min="5125" max="5125" width="15.33203125" style="331" bestFit="1" customWidth="1"/>
    <col min="5126" max="5128" width="16.6640625" style="331" bestFit="1" customWidth="1"/>
    <col min="5129" max="5129" width="18" style="331" bestFit="1" customWidth="1"/>
    <col min="5130" max="5132" width="9.33203125" style="331" hidden="1" customWidth="1"/>
    <col min="5133" max="5133" width="16.5" style="331" bestFit="1" customWidth="1"/>
    <col min="5134" max="5134" width="17.33203125" style="331" customWidth="1"/>
    <col min="5135" max="5135" width="16.6640625" style="331" customWidth="1"/>
    <col min="5136" max="5136" width="14.1640625" style="331" bestFit="1" customWidth="1"/>
    <col min="5137" max="5137" width="16.6640625" style="331" bestFit="1" customWidth="1"/>
    <col min="5138" max="5138" width="16.5" style="331" bestFit="1" customWidth="1"/>
    <col min="5139" max="5139" width="18" style="331" bestFit="1" customWidth="1"/>
    <col min="5140" max="5140" width="19.33203125" style="331" bestFit="1" customWidth="1"/>
    <col min="5141" max="5141" width="20.33203125" style="331" bestFit="1" customWidth="1"/>
    <col min="5142" max="5142" width="29" style="331" customWidth="1"/>
    <col min="5143" max="5144" width="29.83203125" style="331" bestFit="1" customWidth="1"/>
    <col min="5145" max="5145" width="9.33203125" style="331"/>
    <col min="5146" max="5146" width="31.5" style="331" customWidth="1"/>
    <col min="5147" max="5370" width="9.33203125" style="331"/>
    <col min="5371" max="5371" width="6.1640625" style="331" customWidth="1"/>
    <col min="5372" max="5372" width="9.1640625" style="331" customWidth="1"/>
    <col min="5373" max="5373" width="29.33203125" style="331" customWidth="1"/>
    <col min="5374" max="5374" width="43.6640625" style="331" customWidth="1"/>
    <col min="5375" max="5375" width="20" style="331" bestFit="1" customWidth="1"/>
    <col min="5376" max="5376" width="18" style="331" bestFit="1" customWidth="1"/>
    <col min="5377" max="5377" width="19.33203125" style="331" customWidth="1"/>
    <col min="5378" max="5378" width="19" style="331" bestFit="1" customWidth="1"/>
    <col min="5379" max="5379" width="16.6640625" style="331" bestFit="1" customWidth="1"/>
    <col min="5380" max="5380" width="19.33203125" style="331" bestFit="1" customWidth="1"/>
    <col min="5381" max="5381" width="15.33203125" style="331" bestFit="1" customWidth="1"/>
    <col min="5382" max="5384" width="16.6640625" style="331" bestFit="1" customWidth="1"/>
    <col min="5385" max="5385" width="18" style="331" bestFit="1" customWidth="1"/>
    <col min="5386" max="5388" width="9.33203125" style="331" hidden="1" customWidth="1"/>
    <col min="5389" max="5389" width="16.5" style="331" bestFit="1" customWidth="1"/>
    <col min="5390" max="5390" width="17.33203125" style="331" customWidth="1"/>
    <col min="5391" max="5391" width="16.6640625" style="331" customWidth="1"/>
    <col min="5392" max="5392" width="14.1640625" style="331" bestFit="1" customWidth="1"/>
    <col min="5393" max="5393" width="16.6640625" style="331" bestFit="1" customWidth="1"/>
    <col min="5394" max="5394" width="16.5" style="331" bestFit="1" customWidth="1"/>
    <col min="5395" max="5395" width="18" style="331" bestFit="1" customWidth="1"/>
    <col min="5396" max="5396" width="19.33203125" style="331" bestFit="1" customWidth="1"/>
    <col min="5397" max="5397" width="20.33203125" style="331" bestFit="1" customWidth="1"/>
    <col min="5398" max="5398" width="29" style="331" customWidth="1"/>
    <col min="5399" max="5400" width="29.83203125" style="331" bestFit="1" customWidth="1"/>
    <col min="5401" max="5401" width="9.33203125" style="331"/>
    <col min="5402" max="5402" width="31.5" style="331" customWidth="1"/>
    <col min="5403" max="5626" width="9.33203125" style="331"/>
    <col min="5627" max="5627" width="6.1640625" style="331" customWidth="1"/>
    <col min="5628" max="5628" width="9.1640625" style="331" customWidth="1"/>
    <col min="5629" max="5629" width="29.33203125" style="331" customWidth="1"/>
    <col min="5630" max="5630" width="43.6640625" style="331" customWidth="1"/>
    <col min="5631" max="5631" width="20" style="331" bestFit="1" customWidth="1"/>
    <col min="5632" max="5632" width="18" style="331" bestFit="1" customWidth="1"/>
    <col min="5633" max="5633" width="19.33203125" style="331" customWidth="1"/>
    <col min="5634" max="5634" width="19" style="331" bestFit="1" customWidth="1"/>
    <col min="5635" max="5635" width="16.6640625" style="331" bestFit="1" customWidth="1"/>
    <col min="5636" max="5636" width="19.33203125" style="331" bestFit="1" customWidth="1"/>
    <col min="5637" max="5637" width="15.33203125" style="331" bestFit="1" customWidth="1"/>
    <col min="5638" max="5640" width="16.6640625" style="331" bestFit="1" customWidth="1"/>
    <col min="5641" max="5641" width="18" style="331" bestFit="1" customWidth="1"/>
    <col min="5642" max="5644" width="9.33203125" style="331" hidden="1" customWidth="1"/>
    <col min="5645" max="5645" width="16.5" style="331" bestFit="1" customWidth="1"/>
    <col min="5646" max="5646" width="17.33203125" style="331" customWidth="1"/>
    <col min="5647" max="5647" width="16.6640625" style="331" customWidth="1"/>
    <col min="5648" max="5648" width="14.1640625" style="331" bestFit="1" customWidth="1"/>
    <col min="5649" max="5649" width="16.6640625" style="331" bestFit="1" customWidth="1"/>
    <col min="5650" max="5650" width="16.5" style="331" bestFit="1" customWidth="1"/>
    <col min="5651" max="5651" width="18" style="331" bestFit="1" customWidth="1"/>
    <col min="5652" max="5652" width="19.33203125" style="331" bestFit="1" customWidth="1"/>
    <col min="5653" max="5653" width="20.33203125" style="331" bestFit="1" customWidth="1"/>
    <col min="5654" max="5654" width="29" style="331" customWidth="1"/>
    <col min="5655" max="5656" width="29.83203125" style="331" bestFit="1" customWidth="1"/>
    <col min="5657" max="5657" width="9.33203125" style="331"/>
    <col min="5658" max="5658" width="31.5" style="331" customWidth="1"/>
    <col min="5659" max="5882" width="9.33203125" style="331"/>
    <col min="5883" max="5883" width="6.1640625" style="331" customWidth="1"/>
    <col min="5884" max="5884" width="9.1640625" style="331" customWidth="1"/>
    <col min="5885" max="5885" width="29.33203125" style="331" customWidth="1"/>
    <col min="5886" max="5886" width="43.6640625" style="331" customWidth="1"/>
    <col min="5887" max="5887" width="20" style="331" bestFit="1" customWidth="1"/>
    <col min="5888" max="5888" width="18" style="331" bestFit="1" customWidth="1"/>
    <col min="5889" max="5889" width="19.33203125" style="331" customWidth="1"/>
    <col min="5890" max="5890" width="19" style="331" bestFit="1" customWidth="1"/>
    <col min="5891" max="5891" width="16.6640625" style="331" bestFit="1" customWidth="1"/>
    <col min="5892" max="5892" width="19.33203125" style="331" bestFit="1" customWidth="1"/>
    <col min="5893" max="5893" width="15.33203125" style="331" bestFit="1" customWidth="1"/>
    <col min="5894" max="5896" width="16.6640625" style="331" bestFit="1" customWidth="1"/>
    <col min="5897" max="5897" width="18" style="331" bestFit="1" customWidth="1"/>
    <col min="5898" max="5900" width="9.33203125" style="331" hidden="1" customWidth="1"/>
    <col min="5901" max="5901" width="16.5" style="331" bestFit="1" customWidth="1"/>
    <col min="5902" max="5902" width="17.33203125" style="331" customWidth="1"/>
    <col min="5903" max="5903" width="16.6640625" style="331" customWidth="1"/>
    <col min="5904" max="5904" width="14.1640625" style="331" bestFit="1" customWidth="1"/>
    <col min="5905" max="5905" width="16.6640625" style="331" bestFit="1" customWidth="1"/>
    <col min="5906" max="5906" width="16.5" style="331" bestFit="1" customWidth="1"/>
    <col min="5907" max="5907" width="18" style="331" bestFit="1" customWidth="1"/>
    <col min="5908" max="5908" width="19.33203125" style="331" bestFit="1" customWidth="1"/>
    <col min="5909" max="5909" width="20.33203125" style="331" bestFit="1" customWidth="1"/>
    <col min="5910" max="5910" width="29" style="331" customWidth="1"/>
    <col min="5911" max="5912" width="29.83203125" style="331" bestFit="1" customWidth="1"/>
    <col min="5913" max="5913" width="9.33203125" style="331"/>
    <col min="5914" max="5914" width="31.5" style="331" customWidth="1"/>
    <col min="5915" max="6138" width="9.33203125" style="331"/>
    <col min="6139" max="6139" width="6.1640625" style="331" customWidth="1"/>
    <col min="6140" max="6140" width="9.1640625" style="331" customWidth="1"/>
    <col min="6141" max="6141" width="29.33203125" style="331" customWidth="1"/>
    <col min="6142" max="6142" width="43.6640625" style="331" customWidth="1"/>
    <col min="6143" max="6143" width="20" style="331" bestFit="1" customWidth="1"/>
    <col min="6144" max="6144" width="18" style="331" bestFit="1" customWidth="1"/>
    <col min="6145" max="6145" width="19.33203125" style="331" customWidth="1"/>
    <col min="6146" max="6146" width="19" style="331" bestFit="1" customWidth="1"/>
    <col min="6147" max="6147" width="16.6640625" style="331" bestFit="1" customWidth="1"/>
    <col min="6148" max="6148" width="19.33203125" style="331" bestFit="1" customWidth="1"/>
    <col min="6149" max="6149" width="15.33203125" style="331" bestFit="1" customWidth="1"/>
    <col min="6150" max="6152" width="16.6640625" style="331" bestFit="1" customWidth="1"/>
    <col min="6153" max="6153" width="18" style="331" bestFit="1" customWidth="1"/>
    <col min="6154" max="6156" width="9.33203125" style="331" hidden="1" customWidth="1"/>
    <col min="6157" max="6157" width="16.5" style="331" bestFit="1" customWidth="1"/>
    <col min="6158" max="6158" width="17.33203125" style="331" customWidth="1"/>
    <col min="6159" max="6159" width="16.6640625" style="331" customWidth="1"/>
    <col min="6160" max="6160" width="14.1640625" style="331" bestFit="1" customWidth="1"/>
    <col min="6161" max="6161" width="16.6640625" style="331" bestFit="1" customWidth="1"/>
    <col min="6162" max="6162" width="16.5" style="331" bestFit="1" customWidth="1"/>
    <col min="6163" max="6163" width="18" style="331" bestFit="1" customWidth="1"/>
    <col min="6164" max="6164" width="19.33203125" style="331" bestFit="1" customWidth="1"/>
    <col min="6165" max="6165" width="20.33203125" style="331" bestFit="1" customWidth="1"/>
    <col min="6166" max="6166" width="29" style="331" customWidth="1"/>
    <col min="6167" max="6168" width="29.83203125" style="331" bestFit="1" customWidth="1"/>
    <col min="6169" max="6169" width="9.33203125" style="331"/>
    <col min="6170" max="6170" width="31.5" style="331" customWidth="1"/>
    <col min="6171" max="6394" width="9.33203125" style="331"/>
    <col min="6395" max="6395" width="6.1640625" style="331" customWidth="1"/>
    <col min="6396" max="6396" width="9.1640625" style="331" customWidth="1"/>
    <col min="6397" max="6397" width="29.33203125" style="331" customWidth="1"/>
    <col min="6398" max="6398" width="43.6640625" style="331" customWidth="1"/>
    <col min="6399" max="6399" width="20" style="331" bestFit="1" customWidth="1"/>
    <col min="6400" max="6400" width="18" style="331" bestFit="1" customWidth="1"/>
    <col min="6401" max="6401" width="19.33203125" style="331" customWidth="1"/>
    <col min="6402" max="6402" width="19" style="331" bestFit="1" customWidth="1"/>
    <col min="6403" max="6403" width="16.6640625" style="331" bestFit="1" customWidth="1"/>
    <col min="6404" max="6404" width="19.33203125" style="331" bestFit="1" customWidth="1"/>
    <col min="6405" max="6405" width="15.33203125" style="331" bestFit="1" customWidth="1"/>
    <col min="6406" max="6408" width="16.6640625" style="331" bestFit="1" customWidth="1"/>
    <col min="6409" max="6409" width="18" style="331" bestFit="1" customWidth="1"/>
    <col min="6410" max="6412" width="9.33203125" style="331" hidden="1" customWidth="1"/>
    <col min="6413" max="6413" width="16.5" style="331" bestFit="1" customWidth="1"/>
    <col min="6414" max="6414" width="17.33203125" style="331" customWidth="1"/>
    <col min="6415" max="6415" width="16.6640625" style="331" customWidth="1"/>
    <col min="6416" max="6416" width="14.1640625" style="331" bestFit="1" customWidth="1"/>
    <col min="6417" max="6417" width="16.6640625" style="331" bestFit="1" customWidth="1"/>
    <col min="6418" max="6418" width="16.5" style="331" bestFit="1" customWidth="1"/>
    <col min="6419" max="6419" width="18" style="331" bestFit="1" customWidth="1"/>
    <col min="6420" max="6420" width="19.33203125" style="331" bestFit="1" customWidth="1"/>
    <col min="6421" max="6421" width="20.33203125" style="331" bestFit="1" customWidth="1"/>
    <col min="6422" max="6422" width="29" style="331" customWidth="1"/>
    <col min="6423" max="6424" width="29.83203125" style="331" bestFit="1" customWidth="1"/>
    <col min="6425" max="6425" width="9.33203125" style="331"/>
    <col min="6426" max="6426" width="31.5" style="331" customWidth="1"/>
    <col min="6427" max="6650" width="9.33203125" style="331"/>
    <col min="6651" max="6651" width="6.1640625" style="331" customWidth="1"/>
    <col min="6652" max="6652" width="9.1640625" style="331" customWidth="1"/>
    <col min="6653" max="6653" width="29.33203125" style="331" customWidth="1"/>
    <col min="6654" max="6654" width="43.6640625" style="331" customWidth="1"/>
    <col min="6655" max="6655" width="20" style="331" bestFit="1" customWidth="1"/>
    <col min="6656" max="6656" width="18" style="331" bestFit="1" customWidth="1"/>
    <col min="6657" max="6657" width="19.33203125" style="331" customWidth="1"/>
    <col min="6658" max="6658" width="19" style="331" bestFit="1" customWidth="1"/>
    <col min="6659" max="6659" width="16.6640625" style="331" bestFit="1" customWidth="1"/>
    <col min="6660" max="6660" width="19.33203125" style="331" bestFit="1" customWidth="1"/>
    <col min="6661" max="6661" width="15.33203125" style="331" bestFit="1" customWidth="1"/>
    <col min="6662" max="6664" width="16.6640625" style="331" bestFit="1" customWidth="1"/>
    <col min="6665" max="6665" width="18" style="331" bestFit="1" customWidth="1"/>
    <col min="6666" max="6668" width="9.33203125" style="331" hidden="1" customWidth="1"/>
    <col min="6669" max="6669" width="16.5" style="331" bestFit="1" customWidth="1"/>
    <col min="6670" max="6670" width="17.33203125" style="331" customWidth="1"/>
    <col min="6671" max="6671" width="16.6640625" style="331" customWidth="1"/>
    <col min="6672" max="6672" width="14.1640625" style="331" bestFit="1" customWidth="1"/>
    <col min="6673" max="6673" width="16.6640625" style="331" bestFit="1" customWidth="1"/>
    <col min="6674" max="6674" width="16.5" style="331" bestFit="1" customWidth="1"/>
    <col min="6675" max="6675" width="18" style="331" bestFit="1" customWidth="1"/>
    <col min="6676" max="6676" width="19.33203125" style="331" bestFit="1" customWidth="1"/>
    <col min="6677" max="6677" width="20.33203125" style="331" bestFit="1" customWidth="1"/>
    <col min="6678" max="6678" width="29" style="331" customWidth="1"/>
    <col min="6679" max="6680" width="29.83203125" style="331" bestFit="1" customWidth="1"/>
    <col min="6681" max="6681" width="9.33203125" style="331"/>
    <col min="6682" max="6682" width="31.5" style="331" customWidth="1"/>
    <col min="6683" max="6906" width="9.33203125" style="331"/>
    <col min="6907" max="6907" width="6.1640625" style="331" customWidth="1"/>
    <col min="6908" max="6908" width="9.1640625" style="331" customWidth="1"/>
    <col min="6909" max="6909" width="29.33203125" style="331" customWidth="1"/>
    <col min="6910" max="6910" width="43.6640625" style="331" customWidth="1"/>
    <col min="6911" max="6911" width="20" style="331" bestFit="1" customWidth="1"/>
    <col min="6912" max="6912" width="18" style="331" bestFit="1" customWidth="1"/>
    <col min="6913" max="6913" width="19.33203125" style="331" customWidth="1"/>
    <col min="6914" max="6914" width="19" style="331" bestFit="1" customWidth="1"/>
    <col min="6915" max="6915" width="16.6640625" style="331" bestFit="1" customWidth="1"/>
    <col min="6916" max="6916" width="19.33203125" style="331" bestFit="1" customWidth="1"/>
    <col min="6917" max="6917" width="15.33203125" style="331" bestFit="1" customWidth="1"/>
    <col min="6918" max="6920" width="16.6640625" style="331" bestFit="1" customWidth="1"/>
    <col min="6921" max="6921" width="18" style="331" bestFit="1" customWidth="1"/>
    <col min="6922" max="6924" width="9.33203125" style="331" hidden="1" customWidth="1"/>
    <col min="6925" max="6925" width="16.5" style="331" bestFit="1" customWidth="1"/>
    <col min="6926" max="6926" width="17.33203125" style="331" customWidth="1"/>
    <col min="6927" max="6927" width="16.6640625" style="331" customWidth="1"/>
    <col min="6928" max="6928" width="14.1640625" style="331" bestFit="1" customWidth="1"/>
    <col min="6929" max="6929" width="16.6640625" style="331" bestFit="1" customWidth="1"/>
    <col min="6930" max="6930" width="16.5" style="331" bestFit="1" customWidth="1"/>
    <col min="6931" max="6931" width="18" style="331" bestFit="1" customWidth="1"/>
    <col min="6932" max="6932" width="19.33203125" style="331" bestFit="1" customWidth="1"/>
    <col min="6933" max="6933" width="20.33203125" style="331" bestFit="1" customWidth="1"/>
    <col min="6934" max="6934" width="29" style="331" customWidth="1"/>
    <col min="6935" max="6936" width="29.83203125" style="331" bestFit="1" customWidth="1"/>
    <col min="6937" max="6937" width="9.33203125" style="331"/>
    <col min="6938" max="6938" width="31.5" style="331" customWidth="1"/>
    <col min="6939" max="7162" width="9.33203125" style="331"/>
    <col min="7163" max="7163" width="6.1640625" style="331" customWidth="1"/>
    <col min="7164" max="7164" width="9.1640625" style="331" customWidth="1"/>
    <col min="7165" max="7165" width="29.33203125" style="331" customWidth="1"/>
    <col min="7166" max="7166" width="43.6640625" style="331" customWidth="1"/>
    <col min="7167" max="7167" width="20" style="331" bestFit="1" customWidth="1"/>
    <col min="7168" max="7168" width="18" style="331" bestFit="1" customWidth="1"/>
    <col min="7169" max="7169" width="19.33203125" style="331" customWidth="1"/>
    <col min="7170" max="7170" width="19" style="331" bestFit="1" customWidth="1"/>
    <col min="7171" max="7171" width="16.6640625" style="331" bestFit="1" customWidth="1"/>
    <col min="7172" max="7172" width="19.33203125" style="331" bestFit="1" customWidth="1"/>
    <col min="7173" max="7173" width="15.33203125" style="331" bestFit="1" customWidth="1"/>
    <col min="7174" max="7176" width="16.6640625" style="331" bestFit="1" customWidth="1"/>
    <col min="7177" max="7177" width="18" style="331" bestFit="1" customWidth="1"/>
    <col min="7178" max="7180" width="9.33203125" style="331" hidden="1" customWidth="1"/>
    <col min="7181" max="7181" width="16.5" style="331" bestFit="1" customWidth="1"/>
    <col min="7182" max="7182" width="17.33203125" style="331" customWidth="1"/>
    <col min="7183" max="7183" width="16.6640625" style="331" customWidth="1"/>
    <col min="7184" max="7184" width="14.1640625" style="331" bestFit="1" customWidth="1"/>
    <col min="7185" max="7185" width="16.6640625" style="331" bestFit="1" customWidth="1"/>
    <col min="7186" max="7186" width="16.5" style="331" bestFit="1" customWidth="1"/>
    <col min="7187" max="7187" width="18" style="331" bestFit="1" customWidth="1"/>
    <col min="7188" max="7188" width="19.33203125" style="331" bestFit="1" customWidth="1"/>
    <col min="7189" max="7189" width="20.33203125" style="331" bestFit="1" customWidth="1"/>
    <col min="7190" max="7190" width="29" style="331" customWidth="1"/>
    <col min="7191" max="7192" width="29.83203125" style="331" bestFit="1" customWidth="1"/>
    <col min="7193" max="7193" width="9.33203125" style="331"/>
    <col min="7194" max="7194" width="31.5" style="331" customWidth="1"/>
    <col min="7195" max="7418" width="9.33203125" style="331"/>
    <col min="7419" max="7419" width="6.1640625" style="331" customWidth="1"/>
    <col min="7420" max="7420" width="9.1640625" style="331" customWidth="1"/>
    <col min="7421" max="7421" width="29.33203125" style="331" customWidth="1"/>
    <col min="7422" max="7422" width="43.6640625" style="331" customWidth="1"/>
    <col min="7423" max="7423" width="20" style="331" bestFit="1" customWidth="1"/>
    <col min="7424" max="7424" width="18" style="331" bestFit="1" customWidth="1"/>
    <col min="7425" max="7425" width="19.33203125" style="331" customWidth="1"/>
    <col min="7426" max="7426" width="19" style="331" bestFit="1" customWidth="1"/>
    <col min="7427" max="7427" width="16.6640625" style="331" bestFit="1" customWidth="1"/>
    <col min="7428" max="7428" width="19.33203125" style="331" bestFit="1" customWidth="1"/>
    <col min="7429" max="7429" width="15.33203125" style="331" bestFit="1" customWidth="1"/>
    <col min="7430" max="7432" width="16.6640625" style="331" bestFit="1" customWidth="1"/>
    <col min="7433" max="7433" width="18" style="331" bestFit="1" customWidth="1"/>
    <col min="7434" max="7436" width="9.33203125" style="331" hidden="1" customWidth="1"/>
    <col min="7437" max="7437" width="16.5" style="331" bestFit="1" customWidth="1"/>
    <col min="7438" max="7438" width="17.33203125" style="331" customWidth="1"/>
    <col min="7439" max="7439" width="16.6640625" style="331" customWidth="1"/>
    <col min="7440" max="7440" width="14.1640625" style="331" bestFit="1" customWidth="1"/>
    <col min="7441" max="7441" width="16.6640625" style="331" bestFit="1" customWidth="1"/>
    <col min="7442" max="7442" width="16.5" style="331" bestFit="1" customWidth="1"/>
    <col min="7443" max="7443" width="18" style="331" bestFit="1" customWidth="1"/>
    <col min="7444" max="7444" width="19.33203125" style="331" bestFit="1" customWidth="1"/>
    <col min="7445" max="7445" width="20.33203125" style="331" bestFit="1" customWidth="1"/>
    <col min="7446" max="7446" width="29" style="331" customWidth="1"/>
    <col min="7447" max="7448" width="29.83203125" style="331" bestFit="1" customWidth="1"/>
    <col min="7449" max="7449" width="9.33203125" style="331"/>
    <col min="7450" max="7450" width="31.5" style="331" customWidth="1"/>
    <col min="7451" max="7674" width="9.33203125" style="331"/>
    <col min="7675" max="7675" width="6.1640625" style="331" customWidth="1"/>
    <col min="7676" max="7676" width="9.1640625" style="331" customWidth="1"/>
    <col min="7677" max="7677" width="29.33203125" style="331" customWidth="1"/>
    <col min="7678" max="7678" width="43.6640625" style="331" customWidth="1"/>
    <col min="7679" max="7679" width="20" style="331" bestFit="1" customWidth="1"/>
    <col min="7680" max="7680" width="18" style="331" bestFit="1" customWidth="1"/>
    <col min="7681" max="7681" width="19.33203125" style="331" customWidth="1"/>
    <col min="7682" max="7682" width="19" style="331" bestFit="1" customWidth="1"/>
    <col min="7683" max="7683" width="16.6640625" style="331" bestFit="1" customWidth="1"/>
    <col min="7684" max="7684" width="19.33203125" style="331" bestFit="1" customWidth="1"/>
    <col min="7685" max="7685" width="15.33203125" style="331" bestFit="1" customWidth="1"/>
    <col min="7686" max="7688" width="16.6640625" style="331" bestFit="1" customWidth="1"/>
    <col min="7689" max="7689" width="18" style="331" bestFit="1" customWidth="1"/>
    <col min="7690" max="7692" width="9.33203125" style="331" hidden="1" customWidth="1"/>
    <col min="7693" max="7693" width="16.5" style="331" bestFit="1" customWidth="1"/>
    <col min="7694" max="7694" width="17.33203125" style="331" customWidth="1"/>
    <col min="7695" max="7695" width="16.6640625" style="331" customWidth="1"/>
    <col min="7696" max="7696" width="14.1640625" style="331" bestFit="1" customWidth="1"/>
    <col min="7697" max="7697" width="16.6640625" style="331" bestFit="1" customWidth="1"/>
    <col min="7698" max="7698" width="16.5" style="331" bestFit="1" customWidth="1"/>
    <col min="7699" max="7699" width="18" style="331" bestFit="1" customWidth="1"/>
    <col min="7700" max="7700" width="19.33203125" style="331" bestFit="1" customWidth="1"/>
    <col min="7701" max="7701" width="20.33203125" style="331" bestFit="1" customWidth="1"/>
    <col min="7702" max="7702" width="29" style="331" customWidth="1"/>
    <col min="7703" max="7704" width="29.83203125" style="331" bestFit="1" customWidth="1"/>
    <col min="7705" max="7705" width="9.33203125" style="331"/>
    <col min="7706" max="7706" width="31.5" style="331" customWidth="1"/>
    <col min="7707" max="7930" width="9.33203125" style="331"/>
    <col min="7931" max="7931" width="6.1640625" style="331" customWidth="1"/>
    <col min="7932" max="7932" width="9.1640625" style="331" customWidth="1"/>
    <col min="7933" max="7933" width="29.33203125" style="331" customWidth="1"/>
    <col min="7934" max="7934" width="43.6640625" style="331" customWidth="1"/>
    <col min="7935" max="7935" width="20" style="331" bestFit="1" customWidth="1"/>
    <col min="7936" max="7936" width="18" style="331" bestFit="1" customWidth="1"/>
    <col min="7937" max="7937" width="19.33203125" style="331" customWidth="1"/>
    <col min="7938" max="7938" width="19" style="331" bestFit="1" customWidth="1"/>
    <col min="7939" max="7939" width="16.6640625" style="331" bestFit="1" customWidth="1"/>
    <col min="7940" max="7940" width="19.33203125" style="331" bestFit="1" customWidth="1"/>
    <col min="7941" max="7941" width="15.33203125" style="331" bestFit="1" customWidth="1"/>
    <col min="7942" max="7944" width="16.6640625" style="331" bestFit="1" customWidth="1"/>
    <col min="7945" max="7945" width="18" style="331" bestFit="1" customWidth="1"/>
    <col min="7946" max="7948" width="9.33203125" style="331" hidden="1" customWidth="1"/>
    <col min="7949" max="7949" width="16.5" style="331" bestFit="1" customWidth="1"/>
    <col min="7950" max="7950" width="17.33203125" style="331" customWidth="1"/>
    <col min="7951" max="7951" width="16.6640625" style="331" customWidth="1"/>
    <col min="7952" max="7952" width="14.1640625" style="331" bestFit="1" customWidth="1"/>
    <col min="7953" max="7953" width="16.6640625" style="331" bestFit="1" customWidth="1"/>
    <col min="7954" max="7954" width="16.5" style="331" bestFit="1" customWidth="1"/>
    <col min="7955" max="7955" width="18" style="331" bestFit="1" customWidth="1"/>
    <col min="7956" max="7956" width="19.33203125" style="331" bestFit="1" customWidth="1"/>
    <col min="7957" max="7957" width="20.33203125" style="331" bestFit="1" customWidth="1"/>
    <col min="7958" max="7958" width="29" style="331" customWidth="1"/>
    <col min="7959" max="7960" width="29.83203125" style="331" bestFit="1" customWidth="1"/>
    <col min="7961" max="7961" width="9.33203125" style="331"/>
    <col min="7962" max="7962" width="31.5" style="331" customWidth="1"/>
    <col min="7963" max="8186" width="9.33203125" style="331"/>
    <col min="8187" max="8187" width="6.1640625" style="331" customWidth="1"/>
    <col min="8188" max="8188" width="9.1640625" style="331" customWidth="1"/>
    <col min="8189" max="8189" width="29.33203125" style="331" customWidth="1"/>
    <col min="8190" max="8190" width="43.6640625" style="331" customWidth="1"/>
    <col min="8191" max="8191" width="20" style="331" bestFit="1" customWidth="1"/>
    <col min="8192" max="8192" width="18" style="331" bestFit="1" customWidth="1"/>
    <col min="8193" max="8193" width="19.33203125" style="331" customWidth="1"/>
    <col min="8194" max="8194" width="19" style="331" bestFit="1" customWidth="1"/>
    <col min="8195" max="8195" width="16.6640625" style="331" bestFit="1" customWidth="1"/>
    <col min="8196" max="8196" width="19.33203125" style="331" bestFit="1" customWidth="1"/>
    <col min="8197" max="8197" width="15.33203125" style="331" bestFit="1" customWidth="1"/>
    <col min="8198" max="8200" width="16.6640625" style="331" bestFit="1" customWidth="1"/>
    <col min="8201" max="8201" width="18" style="331" bestFit="1" customWidth="1"/>
    <col min="8202" max="8204" width="9.33203125" style="331" hidden="1" customWidth="1"/>
    <col min="8205" max="8205" width="16.5" style="331" bestFit="1" customWidth="1"/>
    <col min="8206" max="8206" width="17.33203125" style="331" customWidth="1"/>
    <col min="8207" max="8207" width="16.6640625" style="331" customWidth="1"/>
    <col min="8208" max="8208" width="14.1640625" style="331" bestFit="1" customWidth="1"/>
    <col min="8209" max="8209" width="16.6640625" style="331" bestFit="1" customWidth="1"/>
    <col min="8210" max="8210" width="16.5" style="331" bestFit="1" customWidth="1"/>
    <col min="8211" max="8211" width="18" style="331" bestFit="1" customWidth="1"/>
    <col min="8212" max="8212" width="19.33203125" style="331" bestFit="1" customWidth="1"/>
    <col min="8213" max="8213" width="20.33203125" style="331" bestFit="1" customWidth="1"/>
    <col min="8214" max="8214" width="29" style="331" customWidth="1"/>
    <col min="8215" max="8216" width="29.83203125" style="331" bestFit="1" customWidth="1"/>
    <col min="8217" max="8217" width="9.33203125" style="331"/>
    <col min="8218" max="8218" width="31.5" style="331" customWidth="1"/>
    <col min="8219" max="8442" width="9.33203125" style="331"/>
    <col min="8443" max="8443" width="6.1640625" style="331" customWidth="1"/>
    <col min="8444" max="8444" width="9.1640625" style="331" customWidth="1"/>
    <col min="8445" max="8445" width="29.33203125" style="331" customWidth="1"/>
    <col min="8446" max="8446" width="43.6640625" style="331" customWidth="1"/>
    <col min="8447" max="8447" width="20" style="331" bestFit="1" customWidth="1"/>
    <col min="8448" max="8448" width="18" style="331" bestFit="1" customWidth="1"/>
    <col min="8449" max="8449" width="19.33203125" style="331" customWidth="1"/>
    <col min="8450" max="8450" width="19" style="331" bestFit="1" customWidth="1"/>
    <col min="8451" max="8451" width="16.6640625" style="331" bestFit="1" customWidth="1"/>
    <col min="8452" max="8452" width="19.33203125" style="331" bestFit="1" customWidth="1"/>
    <col min="8453" max="8453" width="15.33203125" style="331" bestFit="1" customWidth="1"/>
    <col min="8454" max="8456" width="16.6640625" style="331" bestFit="1" customWidth="1"/>
    <col min="8457" max="8457" width="18" style="331" bestFit="1" customWidth="1"/>
    <col min="8458" max="8460" width="9.33203125" style="331" hidden="1" customWidth="1"/>
    <col min="8461" max="8461" width="16.5" style="331" bestFit="1" customWidth="1"/>
    <col min="8462" max="8462" width="17.33203125" style="331" customWidth="1"/>
    <col min="8463" max="8463" width="16.6640625" style="331" customWidth="1"/>
    <col min="8464" max="8464" width="14.1640625" style="331" bestFit="1" customWidth="1"/>
    <col min="8465" max="8465" width="16.6640625" style="331" bestFit="1" customWidth="1"/>
    <col min="8466" max="8466" width="16.5" style="331" bestFit="1" customWidth="1"/>
    <col min="8467" max="8467" width="18" style="331" bestFit="1" customWidth="1"/>
    <col min="8468" max="8468" width="19.33203125" style="331" bestFit="1" customWidth="1"/>
    <col min="8469" max="8469" width="20.33203125" style="331" bestFit="1" customWidth="1"/>
    <col min="8470" max="8470" width="29" style="331" customWidth="1"/>
    <col min="8471" max="8472" width="29.83203125" style="331" bestFit="1" customWidth="1"/>
    <col min="8473" max="8473" width="9.33203125" style="331"/>
    <col min="8474" max="8474" width="31.5" style="331" customWidth="1"/>
    <col min="8475" max="8698" width="9.33203125" style="331"/>
    <col min="8699" max="8699" width="6.1640625" style="331" customWidth="1"/>
    <col min="8700" max="8700" width="9.1640625" style="331" customWidth="1"/>
    <col min="8701" max="8701" width="29.33203125" style="331" customWidth="1"/>
    <col min="8702" max="8702" width="43.6640625" style="331" customWidth="1"/>
    <col min="8703" max="8703" width="20" style="331" bestFit="1" customWidth="1"/>
    <col min="8704" max="8704" width="18" style="331" bestFit="1" customWidth="1"/>
    <col min="8705" max="8705" width="19.33203125" style="331" customWidth="1"/>
    <col min="8706" max="8706" width="19" style="331" bestFit="1" customWidth="1"/>
    <col min="8707" max="8707" width="16.6640625" style="331" bestFit="1" customWidth="1"/>
    <col min="8708" max="8708" width="19.33203125" style="331" bestFit="1" customWidth="1"/>
    <col min="8709" max="8709" width="15.33203125" style="331" bestFit="1" customWidth="1"/>
    <col min="8710" max="8712" width="16.6640625" style="331" bestFit="1" customWidth="1"/>
    <col min="8713" max="8713" width="18" style="331" bestFit="1" customWidth="1"/>
    <col min="8714" max="8716" width="9.33203125" style="331" hidden="1" customWidth="1"/>
    <col min="8717" max="8717" width="16.5" style="331" bestFit="1" customWidth="1"/>
    <col min="8718" max="8718" width="17.33203125" style="331" customWidth="1"/>
    <col min="8719" max="8719" width="16.6640625" style="331" customWidth="1"/>
    <col min="8720" max="8720" width="14.1640625" style="331" bestFit="1" customWidth="1"/>
    <col min="8721" max="8721" width="16.6640625" style="331" bestFit="1" customWidth="1"/>
    <col min="8722" max="8722" width="16.5" style="331" bestFit="1" customWidth="1"/>
    <col min="8723" max="8723" width="18" style="331" bestFit="1" customWidth="1"/>
    <col min="8724" max="8724" width="19.33203125" style="331" bestFit="1" customWidth="1"/>
    <col min="8725" max="8725" width="20.33203125" style="331" bestFit="1" customWidth="1"/>
    <col min="8726" max="8726" width="29" style="331" customWidth="1"/>
    <col min="8727" max="8728" width="29.83203125" style="331" bestFit="1" customWidth="1"/>
    <col min="8729" max="8729" width="9.33203125" style="331"/>
    <col min="8730" max="8730" width="31.5" style="331" customWidth="1"/>
    <col min="8731" max="8954" width="9.33203125" style="331"/>
    <col min="8955" max="8955" width="6.1640625" style="331" customWidth="1"/>
    <col min="8956" max="8956" width="9.1640625" style="331" customWidth="1"/>
    <col min="8957" max="8957" width="29.33203125" style="331" customWidth="1"/>
    <col min="8958" max="8958" width="43.6640625" style="331" customWidth="1"/>
    <col min="8959" max="8959" width="20" style="331" bestFit="1" customWidth="1"/>
    <col min="8960" max="8960" width="18" style="331" bestFit="1" customWidth="1"/>
    <col min="8961" max="8961" width="19.33203125" style="331" customWidth="1"/>
    <col min="8962" max="8962" width="19" style="331" bestFit="1" customWidth="1"/>
    <col min="8963" max="8963" width="16.6640625" style="331" bestFit="1" customWidth="1"/>
    <col min="8964" max="8964" width="19.33203125" style="331" bestFit="1" customWidth="1"/>
    <col min="8965" max="8965" width="15.33203125" style="331" bestFit="1" customWidth="1"/>
    <col min="8966" max="8968" width="16.6640625" style="331" bestFit="1" customWidth="1"/>
    <col min="8969" max="8969" width="18" style="331" bestFit="1" customWidth="1"/>
    <col min="8970" max="8972" width="9.33203125" style="331" hidden="1" customWidth="1"/>
    <col min="8973" max="8973" width="16.5" style="331" bestFit="1" customWidth="1"/>
    <col min="8974" max="8974" width="17.33203125" style="331" customWidth="1"/>
    <col min="8975" max="8975" width="16.6640625" style="331" customWidth="1"/>
    <col min="8976" max="8976" width="14.1640625" style="331" bestFit="1" customWidth="1"/>
    <col min="8977" max="8977" width="16.6640625" style="331" bestFit="1" customWidth="1"/>
    <col min="8978" max="8978" width="16.5" style="331" bestFit="1" customWidth="1"/>
    <col min="8979" max="8979" width="18" style="331" bestFit="1" customWidth="1"/>
    <col min="8980" max="8980" width="19.33203125" style="331" bestFit="1" customWidth="1"/>
    <col min="8981" max="8981" width="20.33203125" style="331" bestFit="1" customWidth="1"/>
    <col min="8982" max="8982" width="29" style="331" customWidth="1"/>
    <col min="8983" max="8984" width="29.83203125" style="331" bestFit="1" customWidth="1"/>
    <col min="8985" max="8985" width="9.33203125" style="331"/>
    <col min="8986" max="8986" width="31.5" style="331" customWidth="1"/>
    <col min="8987" max="9210" width="9.33203125" style="331"/>
    <col min="9211" max="9211" width="6.1640625" style="331" customWidth="1"/>
    <col min="9212" max="9212" width="9.1640625" style="331" customWidth="1"/>
    <col min="9213" max="9213" width="29.33203125" style="331" customWidth="1"/>
    <col min="9214" max="9214" width="43.6640625" style="331" customWidth="1"/>
    <col min="9215" max="9215" width="20" style="331" bestFit="1" customWidth="1"/>
    <col min="9216" max="9216" width="18" style="331" bestFit="1" customWidth="1"/>
    <col min="9217" max="9217" width="19.33203125" style="331" customWidth="1"/>
    <col min="9218" max="9218" width="19" style="331" bestFit="1" customWidth="1"/>
    <col min="9219" max="9219" width="16.6640625" style="331" bestFit="1" customWidth="1"/>
    <col min="9220" max="9220" width="19.33203125" style="331" bestFit="1" customWidth="1"/>
    <col min="9221" max="9221" width="15.33203125" style="331" bestFit="1" customWidth="1"/>
    <col min="9222" max="9224" width="16.6640625" style="331" bestFit="1" customWidth="1"/>
    <col min="9225" max="9225" width="18" style="331" bestFit="1" customWidth="1"/>
    <col min="9226" max="9228" width="9.33203125" style="331" hidden="1" customWidth="1"/>
    <col min="9229" max="9229" width="16.5" style="331" bestFit="1" customWidth="1"/>
    <col min="9230" max="9230" width="17.33203125" style="331" customWidth="1"/>
    <col min="9231" max="9231" width="16.6640625" style="331" customWidth="1"/>
    <col min="9232" max="9232" width="14.1640625" style="331" bestFit="1" customWidth="1"/>
    <col min="9233" max="9233" width="16.6640625" style="331" bestFit="1" customWidth="1"/>
    <col min="9234" max="9234" width="16.5" style="331" bestFit="1" customWidth="1"/>
    <col min="9235" max="9235" width="18" style="331" bestFit="1" customWidth="1"/>
    <col min="9236" max="9236" width="19.33203125" style="331" bestFit="1" customWidth="1"/>
    <col min="9237" max="9237" width="20.33203125" style="331" bestFit="1" customWidth="1"/>
    <col min="9238" max="9238" width="29" style="331" customWidth="1"/>
    <col min="9239" max="9240" width="29.83203125" style="331" bestFit="1" customWidth="1"/>
    <col min="9241" max="9241" width="9.33203125" style="331"/>
    <col min="9242" max="9242" width="31.5" style="331" customWidth="1"/>
    <col min="9243" max="9466" width="9.33203125" style="331"/>
    <col min="9467" max="9467" width="6.1640625" style="331" customWidth="1"/>
    <col min="9468" max="9468" width="9.1640625" style="331" customWidth="1"/>
    <col min="9469" max="9469" width="29.33203125" style="331" customWidth="1"/>
    <col min="9470" max="9470" width="43.6640625" style="331" customWidth="1"/>
    <col min="9471" max="9471" width="20" style="331" bestFit="1" customWidth="1"/>
    <col min="9472" max="9472" width="18" style="331" bestFit="1" customWidth="1"/>
    <col min="9473" max="9473" width="19.33203125" style="331" customWidth="1"/>
    <col min="9474" max="9474" width="19" style="331" bestFit="1" customWidth="1"/>
    <col min="9475" max="9475" width="16.6640625" style="331" bestFit="1" customWidth="1"/>
    <col min="9476" max="9476" width="19.33203125" style="331" bestFit="1" customWidth="1"/>
    <col min="9477" max="9477" width="15.33203125" style="331" bestFit="1" customWidth="1"/>
    <col min="9478" max="9480" width="16.6640625" style="331" bestFit="1" customWidth="1"/>
    <col min="9481" max="9481" width="18" style="331" bestFit="1" customWidth="1"/>
    <col min="9482" max="9484" width="9.33203125" style="331" hidden="1" customWidth="1"/>
    <col min="9485" max="9485" width="16.5" style="331" bestFit="1" customWidth="1"/>
    <col min="9486" max="9486" width="17.33203125" style="331" customWidth="1"/>
    <col min="9487" max="9487" width="16.6640625" style="331" customWidth="1"/>
    <col min="9488" max="9488" width="14.1640625" style="331" bestFit="1" customWidth="1"/>
    <col min="9489" max="9489" width="16.6640625" style="331" bestFit="1" customWidth="1"/>
    <col min="9490" max="9490" width="16.5" style="331" bestFit="1" customWidth="1"/>
    <col min="9491" max="9491" width="18" style="331" bestFit="1" customWidth="1"/>
    <col min="9492" max="9492" width="19.33203125" style="331" bestFit="1" customWidth="1"/>
    <col min="9493" max="9493" width="20.33203125" style="331" bestFit="1" customWidth="1"/>
    <col min="9494" max="9494" width="29" style="331" customWidth="1"/>
    <col min="9495" max="9496" width="29.83203125" style="331" bestFit="1" customWidth="1"/>
    <col min="9497" max="9497" width="9.33203125" style="331"/>
    <col min="9498" max="9498" width="31.5" style="331" customWidth="1"/>
    <col min="9499" max="9722" width="9.33203125" style="331"/>
    <col min="9723" max="9723" width="6.1640625" style="331" customWidth="1"/>
    <col min="9724" max="9724" width="9.1640625" style="331" customWidth="1"/>
    <col min="9725" max="9725" width="29.33203125" style="331" customWidth="1"/>
    <col min="9726" max="9726" width="43.6640625" style="331" customWidth="1"/>
    <col min="9727" max="9727" width="20" style="331" bestFit="1" customWidth="1"/>
    <col min="9728" max="9728" width="18" style="331" bestFit="1" customWidth="1"/>
    <col min="9729" max="9729" width="19.33203125" style="331" customWidth="1"/>
    <col min="9730" max="9730" width="19" style="331" bestFit="1" customWidth="1"/>
    <col min="9731" max="9731" width="16.6640625" style="331" bestFit="1" customWidth="1"/>
    <col min="9732" max="9732" width="19.33203125" style="331" bestFit="1" customWidth="1"/>
    <col min="9733" max="9733" width="15.33203125" style="331" bestFit="1" customWidth="1"/>
    <col min="9734" max="9736" width="16.6640625" style="331" bestFit="1" customWidth="1"/>
    <col min="9737" max="9737" width="18" style="331" bestFit="1" customWidth="1"/>
    <col min="9738" max="9740" width="9.33203125" style="331" hidden="1" customWidth="1"/>
    <col min="9741" max="9741" width="16.5" style="331" bestFit="1" customWidth="1"/>
    <col min="9742" max="9742" width="17.33203125" style="331" customWidth="1"/>
    <col min="9743" max="9743" width="16.6640625" style="331" customWidth="1"/>
    <col min="9744" max="9744" width="14.1640625" style="331" bestFit="1" customWidth="1"/>
    <col min="9745" max="9745" width="16.6640625" style="331" bestFit="1" customWidth="1"/>
    <col min="9746" max="9746" width="16.5" style="331" bestFit="1" customWidth="1"/>
    <col min="9747" max="9747" width="18" style="331" bestFit="1" customWidth="1"/>
    <col min="9748" max="9748" width="19.33203125" style="331" bestFit="1" customWidth="1"/>
    <col min="9749" max="9749" width="20.33203125" style="331" bestFit="1" customWidth="1"/>
    <col min="9750" max="9750" width="29" style="331" customWidth="1"/>
    <col min="9751" max="9752" width="29.83203125" style="331" bestFit="1" customWidth="1"/>
    <col min="9753" max="9753" width="9.33203125" style="331"/>
    <col min="9754" max="9754" width="31.5" style="331" customWidth="1"/>
    <col min="9755" max="9978" width="9.33203125" style="331"/>
    <col min="9979" max="9979" width="6.1640625" style="331" customWidth="1"/>
    <col min="9980" max="9980" width="9.1640625" style="331" customWidth="1"/>
    <col min="9981" max="9981" width="29.33203125" style="331" customWidth="1"/>
    <col min="9982" max="9982" width="43.6640625" style="331" customWidth="1"/>
    <col min="9983" max="9983" width="20" style="331" bestFit="1" customWidth="1"/>
    <col min="9984" max="9984" width="18" style="331" bestFit="1" customWidth="1"/>
    <col min="9985" max="9985" width="19.33203125" style="331" customWidth="1"/>
    <col min="9986" max="9986" width="19" style="331" bestFit="1" customWidth="1"/>
    <col min="9987" max="9987" width="16.6640625" style="331" bestFit="1" customWidth="1"/>
    <col min="9988" max="9988" width="19.33203125" style="331" bestFit="1" customWidth="1"/>
    <col min="9989" max="9989" width="15.33203125" style="331" bestFit="1" customWidth="1"/>
    <col min="9990" max="9992" width="16.6640625" style="331" bestFit="1" customWidth="1"/>
    <col min="9993" max="9993" width="18" style="331" bestFit="1" customWidth="1"/>
    <col min="9994" max="9996" width="9.33203125" style="331" hidden="1" customWidth="1"/>
    <col min="9997" max="9997" width="16.5" style="331" bestFit="1" customWidth="1"/>
    <col min="9998" max="9998" width="17.33203125" style="331" customWidth="1"/>
    <col min="9999" max="9999" width="16.6640625" style="331" customWidth="1"/>
    <col min="10000" max="10000" width="14.1640625" style="331" bestFit="1" customWidth="1"/>
    <col min="10001" max="10001" width="16.6640625" style="331" bestFit="1" customWidth="1"/>
    <col min="10002" max="10002" width="16.5" style="331" bestFit="1" customWidth="1"/>
    <col min="10003" max="10003" width="18" style="331" bestFit="1" customWidth="1"/>
    <col min="10004" max="10004" width="19.33203125" style="331" bestFit="1" customWidth="1"/>
    <col min="10005" max="10005" width="20.33203125" style="331" bestFit="1" customWidth="1"/>
    <col min="10006" max="10006" width="29" style="331" customWidth="1"/>
    <col min="10007" max="10008" width="29.83203125" style="331" bestFit="1" customWidth="1"/>
    <col min="10009" max="10009" width="9.33203125" style="331"/>
    <col min="10010" max="10010" width="31.5" style="331" customWidth="1"/>
    <col min="10011" max="10234" width="9.33203125" style="331"/>
    <col min="10235" max="10235" width="6.1640625" style="331" customWidth="1"/>
    <col min="10236" max="10236" width="9.1640625" style="331" customWidth="1"/>
    <col min="10237" max="10237" width="29.33203125" style="331" customWidth="1"/>
    <col min="10238" max="10238" width="43.6640625" style="331" customWidth="1"/>
    <col min="10239" max="10239" width="20" style="331" bestFit="1" customWidth="1"/>
    <col min="10240" max="10240" width="18" style="331" bestFit="1" customWidth="1"/>
    <col min="10241" max="10241" width="19.33203125" style="331" customWidth="1"/>
    <col min="10242" max="10242" width="19" style="331" bestFit="1" customWidth="1"/>
    <col min="10243" max="10243" width="16.6640625" style="331" bestFit="1" customWidth="1"/>
    <col min="10244" max="10244" width="19.33203125" style="331" bestFit="1" customWidth="1"/>
    <col min="10245" max="10245" width="15.33203125" style="331" bestFit="1" customWidth="1"/>
    <col min="10246" max="10248" width="16.6640625" style="331" bestFit="1" customWidth="1"/>
    <col min="10249" max="10249" width="18" style="331" bestFit="1" customWidth="1"/>
    <col min="10250" max="10252" width="9.33203125" style="331" hidden="1" customWidth="1"/>
    <col min="10253" max="10253" width="16.5" style="331" bestFit="1" customWidth="1"/>
    <col min="10254" max="10254" width="17.33203125" style="331" customWidth="1"/>
    <col min="10255" max="10255" width="16.6640625" style="331" customWidth="1"/>
    <col min="10256" max="10256" width="14.1640625" style="331" bestFit="1" customWidth="1"/>
    <col min="10257" max="10257" width="16.6640625" style="331" bestFit="1" customWidth="1"/>
    <col min="10258" max="10258" width="16.5" style="331" bestFit="1" customWidth="1"/>
    <col min="10259" max="10259" width="18" style="331" bestFit="1" customWidth="1"/>
    <col min="10260" max="10260" width="19.33203125" style="331" bestFit="1" customWidth="1"/>
    <col min="10261" max="10261" width="20.33203125" style="331" bestFit="1" customWidth="1"/>
    <col min="10262" max="10262" width="29" style="331" customWidth="1"/>
    <col min="10263" max="10264" width="29.83203125" style="331" bestFit="1" customWidth="1"/>
    <col min="10265" max="10265" width="9.33203125" style="331"/>
    <col min="10266" max="10266" width="31.5" style="331" customWidth="1"/>
    <col min="10267" max="10490" width="9.33203125" style="331"/>
    <col min="10491" max="10491" width="6.1640625" style="331" customWidth="1"/>
    <col min="10492" max="10492" width="9.1640625" style="331" customWidth="1"/>
    <col min="10493" max="10493" width="29.33203125" style="331" customWidth="1"/>
    <col min="10494" max="10494" width="43.6640625" style="331" customWidth="1"/>
    <col min="10495" max="10495" width="20" style="331" bestFit="1" customWidth="1"/>
    <col min="10496" max="10496" width="18" style="331" bestFit="1" customWidth="1"/>
    <col min="10497" max="10497" width="19.33203125" style="331" customWidth="1"/>
    <col min="10498" max="10498" width="19" style="331" bestFit="1" customWidth="1"/>
    <col min="10499" max="10499" width="16.6640625" style="331" bestFit="1" customWidth="1"/>
    <col min="10500" max="10500" width="19.33203125" style="331" bestFit="1" customWidth="1"/>
    <col min="10501" max="10501" width="15.33203125" style="331" bestFit="1" customWidth="1"/>
    <col min="10502" max="10504" width="16.6640625" style="331" bestFit="1" customWidth="1"/>
    <col min="10505" max="10505" width="18" style="331" bestFit="1" customWidth="1"/>
    <col min="10506" max="10508" width="9.33203125" style="331" hidden="1" customWidth="1"/>
    <col min="10509" max="10509" width="16.5" style="331" bestFit="1" customWidth="1"/>
    <col min="10510" max="10510" width="17.33203125" style="331" customWidth="1"/>
    <col min="10511" max="10511" width="16.6640625" style="331" customWidth="1"/>
    <col min="10512" max="10512" width="14.1640625" style="331" bestFit="1" customWidth="1"/>
    <col min="10513" max="10513" width="16.6640625" style="331" bestFit="1" customWidth="1"/>
    <col min="10514" max="10514" width="16.5" style="331" bestFit="1" customWidth="1"/>
    <col min="10515" max="10515" width="18" style="331" bestFit="1" customWidth="1"/>
    <col min="10516" max="10516" width="19.33203125" style="331" bestFit="1" customWidth="1"/>
    <col min="10517" max="10517" width="20.33203125" style="331" bestFit="1" customWidth="1"/>
    <col min="10518" max="10518" width="29" style="331" customWidth="1"/>
    <col min="10519" max="10520" width="29.83203125" style="331" bestFit="1" customWidth="1"/>
    <col min="10521" max="10521" width="9.33203125" style="331"/>
    <col min="10522" max="10522" width="31.5" style="331" customWidth="1"/>
    <col min="10523" max="10746" width="9.33203125" style="331"/>
    <col min="10747" max="10747" width="6.1640625" style="331" customWidth="1"/>
    <col min="10748" max="10748" width="9.1640625" style="331" customWidth="1"/>
    <col min="10749" max="10749" width="29.33203125" style="331" customWidth="1"/>
    <col min="10750" max="10750" width="43.6640625" style="331" customWidth="1"/>
    <col min="10751" max="10751" width="20" style="331" bestFit="1" customWidth="1"/>
    <col min="10752" max="10752" width="18" style="331" bestFit="1" customWidth="1"/>
    <col min="10753" max="10753" width="19.33203125" style="331" customWidth="1"/>
    <col min="10754" max="10754" width="19" style="331" bestFit="1" customWidth="1"/>
    <col min="10755" max="10755" width="16.6640625" style="331" bestFit="1" customWidth="1"/>
    <col min="10756" max="10756" width="19.33203125" style="331" bestFit="1" customWidth="1"/>
    <col min="10757" max="10757" width="15.33203125" style="331" bestFit="1" customWidth="1"/>
    <col min="10758" max="10760" width="16.6640625" style="331" bestFit="1" customWidth="1"/>
    <col min="10761" max="10761" width="18" style="331" bestFit="1" customWidth="1"/>
    <col min="10762" max="10764" width="9.33203125" style="331" hidden="1" customWidth="1"/>
    <col min="10765" max="10765" width="16.5" style="331" bestFit="1" customWidth="1"/>
    <col min="10766" max="10766" width="17.33203125" style="331" customWidth="1"/>
    <col min="10767" max="10767" width="16.6640625" style="331" customWidth="1"/>
    <col min="10768" max="10768" width="14.1640625" style="331" bestFit="1" customWidth="1"/>
    <col min="10769" max="10769" width="16.6640625" style="331" bestFit="1" customWidth="1"/>
    <col min="10770" max="10770" width="16.5" style="331" bestFit="1" customWidth="1"/>
    <col min="10771" max="10771" width="18" style="331" bestFit="1" customWidth="1"/>
    <col min="10772" max="10772" width="19.33203125" style="331" bestFit="1" customWidth="1"/>
    <col min="10773" max="10773" width="20.33203125" style="331" bestFit="1" customWidth="1"/>
    <col min="10774" max="10774" width="29" style="331" customWidth="1"/>
    <col min="10775" max="10776" width="29.83203125" style="331" bestFit="1" customWidth="1"/>
    <col min="10777" max="10777" width="9.33203125" style="331"/>
    <col min="10778" max="10778" width="31.5" style="331" customWidth="1"/>
    <col min="10779" max="11002" width="9.33203125" style="331"/>
    <col min="11003" max="11003" width="6.1640625" style="331" customWidth="1"/>
    <col min="11004" max="11004" width="9.1640625" style="331" customWidth="1"/>
    <col min="11005" max="11005" width="29.33203125" style="331" customWidth="1"/>
    <col min="11006" max="11006" width="43.6640625" style="331" customWidth="1"/>
    <col min="11007" max="11007" width="20" style="331" bestFit="1" customWidth="1"/>
    <col min="11008" max="11008" width="18" style="331" bestFit="1" customWidth="1"/>
    <col min="11009" max="11009" width="19.33203125" style="331" customWidth="1"/>
    <col min="11010" max="11010" width="19" style="331" bestFit="1" customWidth="1"/>
    <col min="11011" max="11011" width="16.6640625" style="331" bestFit="1" customWidth="1"/>
    <col min="11012" max="11012" width="19.33203125" style="331" bestFit="1" customWidth="1"/>
    <col min="11013" max="11013" width="15.33203125" style="331" bestFit="1" customWidth="1"/>
    <col min="11014" max="11016" width="16.6640625" style="331" bestFit="1" customWidth="1"/>
    <col min="11017" max="11017" width="18" style="331" bestFit="1" customWidth="1"/>
    <col min="11018" max="11020" width="9.33203125" style="331" hidden="1" customWidth="1"/>
    <col min="11021" max="11021" width="16.5" style="331" bestFit="1" customWidth="1"/>
    <col min="11022" max="11022" width="17.33203125" style="331" customWidth="1"/>
    <col min="11023" max="11023" width="16.6640625" style="331" customWidth="1"/>
    <col min="11024" max="11024" width="14.1640625" style="331" bestFit="1" customWidth="1"/>
    <col min="11025" max="11025" width="16.6640625" style="331" bestFit="1" customWidth="1"/>
    <col min="11026" max="11026" width="16.5" style="331" bestFit="1" customWidth="1"/>
    <col min="11027" max="11027" width="18" style="331" bestFit="1" customWidth="1"/>
    <col min="11028" max="11028" width="19.33203125" style="331" bestFit="1" customWidth="1"/>
    <col min="11029" max="11029" width="20.33203125" style="331" bestFit="1" customWidth="1"/>
    <col min="11030" max="11030" width="29" style="331" customWidth="1"/>
    <col min="11031" max="11032" width="29.83203125" style="331" bestFit="1" customWidth="1"/>
    <col min="11033" max="11033" width="9.33203125" style="331"/>
    <col min="11034" max="11034" width="31.5" style="331" customWidth="1"/>
    <col min="11035" max="11258" width="9.33203125" style="331"/>
    <col min="11259" max="11259" width="6.1640625" style="331" customWidth="1"/>
    <col min="11260" max="11260" width="9.1640625" style="331" customWidth="1"/>
    <col min="11261" max="11261" width="29.33203125" style="331" customWidth="1"/>
    <col min="11262" max="11262" width="43.6640625" style="331" customWidth="1"/>
    <col min="11263" max="11263" width="20" style="331" bestFit="1" customWidth="1"/>
    <col min="11264" max="11264" width="18" style="331" bestFit="1" customWidth="1"/>
    <col min="11265" max="11265" width="19.33203125" style="331" customWidth="1"/>
    <col min="11266" max="11266" width="19" style="331" bestFit="1" customWidth="1"/>
    <col min="11267" max="11267" width="16.6640625" style="331" bestFit="1" customWidth="1"/>
    <col min="11268" max="11268" width="19.33203125" style="331" bestFit="1" customWidth="1"/>
    <col min="11269" max="11269" width="15.33203125" style="331" bestFit="1" customWidth="1"/>
    <col min="11270" max="11272" width="16.6640625" style="331" bestFit="1" customWidth="1"/>
    <col min="11273" max="11273" width="18" style="331" bestFit="1" customWidth="1"/>
    <col min="11274" max="11276" width="9.33203125" style="331" hidden="1" customWidth="1"/>
    <col min="11277" max="11277" width="16.5" style="331" bestFit="1" customWidth="1"/>
    <col min="11278" max="11278" width="17.33203125" style="331" customWidth="1"/>
    <col min="11279" max="11279" width="16.6640625" style="331" customWidth="1"/>
    <col min="11280" max="11280" width="14.1640625" style="331" bestFit="1" customWidth="1"/>
    <col min="11281" max="11281" width="16.6640625" style="331" bestFit="1" customWidth="1"/>
    <col min="11282" max="11282" width="16.5" style="331" bestFit="1" customWidth="1"/>
    <col min="11283" max="11283" width="18" style="331" bestFit="1" customWidth="1"/>
    <col min="11284" max="11284" width="19.33203125" style="331" bestFit="1" customWidth="1"/>
    <col min="11285" max="11285" width="20.33203125" style="331" bestFit="1" customWidth="1"/>
    <col min="11286" max="11286" width="29" style="331" customWidth="1"/>
    <col min="11287" max="11288" width="29.83203125" style="331" bestFit="1" customWidth="1"/>
    <col min="11289" max="11289" width="9.33203125" style="331"/>
    <col min="11290" max="11290" width="31.5" style="331" customWidth="1"/>
    <col min="11291" max="11514" width="9.33203125" style="331"/>
    <col min="11515" max="11515" width="6.1640625" style="331" customWidth="1"/>
    <col min="11516" max="11516" width="9.1640625" style="331" customWidth="1"/>
    <col min="11517" max="11517" width="29.33203125" style="331" customWidth="1"/>
    <col min="11518" max="11518" width="43.6640625" style="331" customWidth="1"/>
    <col min="11519" max="11519" width="20" style="331" bestFit="1" customWidth="1"/>
    <col min="11520" max="11520" width="18" style="331" bestFit="1" customWidth="1"/>
    <col min="11521" max="11521" width="19.33203125" style="331" customWidth="1"/>
    <col min="11522" max="11522" width="19" style="331" bestFit="1" customWidth="1"/>
    <col min="11523" max="11523" width="16.6640625" style="331" bestFit="1" customWidth="1"/>
    <col min="11524" max="11524" width="19.33203125" style="331" bestFit="1" customWidth="1"/>
    <col min="11525" max="11525" width="15.33203125" style="331" bestFit="1" customWidth="1"/>
    <col min="11526" max="11528" width="16.6640625" style="331" bestFit="1" customWidth="1"/>
    <col min="11529" max="11529" width="18" style="331" bestFit="1" customWidth="1"/>
    <col min="11530" max="11532" width="9.33203125" style="331" hidden="1" customWidth="1"/>
    <col min="11533" max="11533" width="16.5" style="331" bestFit="1" customWidth="1"/>
    <col min="11534" max="11534" width="17.33203125" style="331" customWidth="1"/>
    <col min="11535" max="11535" width="16.6640625" style="331" customWidth="1"/>
    <col min="11536" max="11536" width="14.1640625" style="331" bestFit="1" customWidth="1"/>
    <col min="11537" max="11537" width="16.6640625" style="331" bestFit="1" customWidth="1"/>
    <col min="11538" max="11538" width="16.5" style="331" bestFit="1" customWidth="1"/>
    <col min="11539" max="11539" width="18" style="331" bestFit="1" customWidth="1"/>
    <col min="11540" max="11540" width="19.33203125" style="331" bestFit="1" customWidth="1"/>
    <col min="11541" max="11541" width="20.33203125" style="331" bestFit="1" customWidth="1"/>
    <col min="11542" max="11542" width="29" style="331" customWidth="1"/>
    <col min="11543" max="11544" width="29.83203125" style="331" bestFit="1" customWidth="1"/>
    <col min="11545" max="11545" width="9.33203125" style="331"/>
    <col min="11546" max="11546" width="31.5" style="331" customWidth="1"/>
    <col min="11547" max="11770" width="9.33203125" style="331"/>
    <col min="11771" max="11771" width="6.1640625" style="331" customWidth="1"/>
    <col min="11772" max="11772" width="9.1640625" style="331" customWidth="1"/>
    <col min="11773" max="11773" width="29.33203125" style="331" customWidth="1"/>
    <col min="11774" max="11774" width="43.6640625" style="331" customWidth="1"/>
    <col min="11775" max="11775" width="20" style="331" bestFit="1" customWidth="1"/>
    <col min="11776" max="11776" width="18" style="331" bestFit="1" customWidth="1"/>
    <col min="11777" max="11777" width="19.33203125" style="331" customWidth="1"/>
    <col min="11778" max="11778" width="19" style="331" bestFit="1" customWidth="1"/>
    <col min="11779" max="11779" width="16.6640625" style="331" bestFit="1" customWidth="1"/>
    <col min="11780" max="11780" width="19.33203125" style="331" bestFit="1" customWidth="1"/>
    <col min="11781" max="11781" width="15.33203125" style="331" bestFit="1" customWidth="1"/>
    <col min="11782" max="11784" width="16.6640625" style="331" bestFit="1" customWidth="1"/>
    <col min="11785" max="11785" width="18" style="331" bestFit="1" customWidth="1"/>
    <col min="11786" max="11788" width="9.33203125" style="331" hidden="1" customWidth="1"/>
    <col min="11789" max="11789" width="16.5" style="331" bestFit="1" customWidth="1"/>
    <col min="11790" max="11790" width="17.33203125" style="331" customWidth="1"/>
    <col min="11791" max="11791" width="16.6640625" style="331" customWidth="1"/>
    <col min="11792" max="11792" width="14.1640625" style="331" bestFit="1" customWidth="1"/>
    <col min="11793" max="11793" width="16.6640625" style="331" bestFit="1" customWidth="1"/>
    <col min="11794" max="11794" width="16.5" style="331" bestFit="1" customWidth="1"/>
    <col min="11795" max="11795" width="18" style="331" bestFit="1" customWidth="1"/>
    <col min="11796" max="11796" width="19.33203125" style="331" bestFit="1" customWidth="1"/>
    <col min="11797" max="11797" width="20.33203125" style="331" bestFit="1" customWidth="1"/>
    <col min="11798" max="11798" width="29" style="331" customWidth="1"/>
    <col min="11799" max="11800" width="29.83203125" style="331" bestFit="1" customWidth="1"/>
    <col min="11801" max="11801" width="9.33203125" style="331"/>
    <col min="11802" max="11802" width="31.5" style="331" customWidth="1"/>
    <col min="11803" max="12026" width="9.33203125" style="331"/>
    <col min="12027" max="12027" width="6.1640625" style="331" customWidth="1"/>
    <col min="12028" max="12028" width="9.1640625" style="331" customWidth="1"/>
    <col min="12029" max="12029" width="29.33203125" style="331" customWidth="1"/>
    <col min="12030" max="12030" width="43.6640625" style="331" customWidth="1"/>
    <col min="12031" max="12031" width="20" style="331" bestFit="1" customWidth="1"/>
    <col min="12032" max="12032" width="18" style="331" bestFit="1" customWidth="1"/>
    <col min="12033" max="12033" width="19.33203125" style="331" customWidth="1"/>
    <col min="12034" max="12034" width="19" style="331" bestFit="1" customWidth="1"/>
    <col min="12035" max="12035" width="16.6640625" style="331" bestFit="1" customWidth="1"/>
    <col min="12036" max="12036" width="19.33203125" style="331" bestFit="1" customWidth="1"/>
    <col min="12037" max="12037" width="15.33203125" style="331" bestFit="1" customWidth="1"/>
    <col min="12038" max="12040" width="16.6640625" style="331" bestFit="1" customWidth="1"/>
    <col min="12041" max="12041" width="18" style="331" bestFit="1" customWidth="1"/>
    <col min="12042" max="12044" width="9.33203125" style="331" hidden="1" customWidth="1"/>
    <col min="12045" max="12045" width="16.5" style="331" bestFit="1" customWidth="1"/>
    <col min="12046" max="12046" width="17.33203125" style="331" customWidth="1"/>
    <col min="12047" max="12047" width="16.6640625" style="331" customWidth="1"/>
    <col min="12048" max="12048" width="14.1640625" style="331" bestFit="1" customWidth="1"/>
    <col min="12049" max="12049" width="16.6640625" style="331" bestFit="1" customWidth="1"/>
    <col min="12050" max="12050" width="16.5" style="331" bestFit="1" customWidth="1"/>
    <col min="12051" max="12051" width="18" style="331" bestFit="1" customWidth="1"/>
    <col min="12052" max="12052" width="19.33203125" style="331" bestFit="1" customWidth="1"/>
    <col min="12053" max="12053" width="20.33203125" style="331" bestFit="1" customWidth="1"/>
    <col min="12054" max="12054" width="29" style="331" customWidth="1"/>
    <col min="12055" max="12056" width="29.83203125" style="331" bestFit="1" customWidth="1"/>
    <col min="12057" max="12057" width="9.33203125" style="331"/>
    <col min="12058" max="12058" width="31.5" style="331" customWidth="1"/>
    <col min="12059" max="12282" width="9.33203125" style="331"/>
    <col min="12283" max="12283" width="6.1640625" style="331" customWidth="1"/>
    <col min="12284" max="12284" width="9.1640625" style="331" customWidth="1"/>
    <col min="12285" max="12285" width="29.33203125" style="331" customWidth="1"/>
    <col min="12286" max="12286" width="43.6640625" style="331" customWidth="1"/>
    <col min="12287" max="12287" width="20" style="331" bestFit="1" customWidth="1"/>
    <col min="12288" max="12288" width="18" style="331" bestFit="1" customWidth="1"/>
    <col min="12289" max="12289" width="19.33203125" style="331" customWidth="1"/>
    <col min="12290" max="12290" width="19" style="331" bestFit="1" customWidth="1"/>
    <col min="12291" max="12291" width="16.6640625" style="331" bestFit="1" customWidth="1"/>
    <col min="12292" max="12292" width="19.33203125" style="331" bestFit="1" customWidth="1"/>
    <col min="12293" max="12293" width="15.33203125" style="331" bestFit="1" customWidth="1"/>
    <col min="12294" max="12296" width="16.6640625" style="331" bestFit="1" customWidth="1"/>
    <col min="12297" max="12297" width="18" style="331" bestFit="1" customWidth="1"/>
    <col min="12298" max="12300" width="9.33203125" style="331" hidden="1" customWidth="1"/>
    <col min="12301" max="12301" width="16.5" style="331" bestFit="1" customWidth="1"/>
    <col min="12302" max="12302" width="17.33203125" style="331" customWidth="1"/>
    <col min="12303" max="12303" width="16.6640625" style="331" customWidth="1"/>
    <col min="12304" max="12304" width="14.1640625" style="331" bestFit="1" customWidth="1"/>
    <col min="12305" max="12305" width="16.6640625" style="331" bestFit="1" customWidth="1"/>
    <col min="12306" max="12306" width="16.5" style="331" bestFit="1" customWidth="1"/>
    <col min="12307" max="12307" width="18" style="331" bestFit="1" customWidth="1"/>
    <col min="12308" max="12308" width="19.33203125" style="331" bestFit="1" customWidth="1"/>
    <col min="12309" max="12309" width="20.33203125" style="331" bestFit="1" customWidth="1"/>
    <col min="12310" max="12310" width="29" style="331" customWidth="1"/>
    <col min="12311" max="12312" width="29.83203125" style="331" bestFit="1" customWidth="1"/>
    <col min="12313" max="12313" width="9.33203125" style="331"/>
    <col min="12314" max="12314" width="31.5" style="331" customWidth="1"/>
    <col min="12315" max="12538" width="9.33203125" style="331"/>
    <col min="12539" max="12539" width="6.1640625" style="331" customWidth="1"/>
    <col min="12540" max="12540" width="9.1640625" style="331" customWidth="1"/>
    <col min="12541" max="12541" width="29.33203125" style="331" customWidth="1"/>
    <col min="12542" max="12542" width="43.6640625" style="331" customWidth="1"/>
    <col min="12543" max="12543" width="20" style="331" bestFit="1" customWidth="1"/>
    <col min="12544" max="12544" width="18" style="331" bestFit="1" customWidth="1"/>
    <col min="12545" max="12545" width="19.33203125" style="331" customWidth="1"/>
    <col min="12546" max="12546" width="19" style="331" bestFit="1" customWidth="1"/>
    <col min="12547" max="12547" width="16.6640625" style="331" bestFit="1" customWidth="1"/>
    <col min="12548" max="12548" width="19.33203125" style="331" bestFit="1" customWidth="1"/>
    <col min="12549" max="12549" width="15.33203125" style="331" bestFit="1" customWidth="1"/>
    <col min="12550" max="12552" width="16.6640625" style="331" bestFit="1" customWidth="1"/>
    <col min="12553" max="12553" width="18" style="331" bestFit="1" customWidth="1"/>
    <col min="12554" max="12556" width="9.33203125" style="331" hidden="1" customWidth="1"/>
    <col min="12557" max="12557" width="16.5" style="331" bestFit="1" customWidth="1"/>
    <col min="12558" max="12558" width="17.33203125" style="331" customWidth="1"/>
    <col min="12559" max="12559" width="16.6640625" style="331" customWidth="1"/>
    <col min="12560" max="12560" width="14.1640625" style="331" bestFit="1" customWidth="1"/>
    <col min="12561" max="12561" width="16.6640625" style="331" bestFit="1" customWidth="1"/>
    <col min="12562" max="12562" width="16.5" style="331" bestFit="1" customWidth="1"/>
    <col min="12563" max="12563" width="18" style="331" bestFit="1" customWidth="1"/>
    <col min="12564" max="12564" width="19.33203125" style="331" bestFit="1" customWidth="1"/>
    <col min="12565" max="12565" width="20.33203125" style="331" bestFit="1" customWidth="1"/>
    <col min="12566" max="12566" width="29" style="331" customWidth="1"/>
    <col min="12567" max="12568" width="29.83203125" style="331" bestFit="1" customWidth="1"/>
    <col min="12569" max="12569" width="9.33203125" style="331"/>
    <col min="12570" max="12570" width="31.5" style="331" customWidth="1"/>
    <col min="12571" max="12794" width="9.33203125" style="331"/>
    <col min="12795" max="12795" width="6.1640625" style="331" customWidth="1"/>
    <col min="12796" max="12796" width="9.1640625" style="331" customWidth="1"/>
    <col min="12797" max="12797" width="29.33203125" style="331" customWidth="1"/>
    <col min="12798" max="12798" width="43.6640625" style="331" customWidth="1"/>
    <col min="12799" max="12799" width="20" style="331" bestFit="1" customWidth="1"/>
    <col min="12800" max="12800" width="18" style="331" bestFit="1" customWidth="1"/>
    <col min="12801" max="12801" width="19.33203125" style="331" customWidth="1"/>
    <col min="12802" max="12802" width="19" style="331" bestFit="1" customWidth="1"/>
    <col min="12803" max="12803" width="16.6640625" style="331" bestFit="1" customWidth="1"/>
    <col min="12804" max="12804" width="19.33203125" style="331" bestFit="1" customWidth="1"/>
    <col min="12805" max="12805" width="15.33203125" style="331" bestFit="1" customWidth="1"/>
    <col min="12806" max="12808" width="16.6640625" style="331" bestFit="1" customWidth="1"/>
    <col min="12809" max="12809" width="18" style="331" bestFit="1" customWidth="1"/>
    <col min="12810" max="12812" width="9.33203125" style="331" hidden="1" customWidth="1"/>
    <col min="12813" max="12813" width="16.5" style="331" bestFit="1" customWidth="1"/>
    <col min="12814" max="12814" width="17.33203125" style="331" customWidth="1"/>
    <col min="12815" max="12815" width="16.6640625" style="331" customWidth="1"/>
    <col min="12816" max="12816" width="14.1640625" style="331" bestFit="1" customWidth="1"/>
    <col min="12817" max="12817" width="16.6640625" style="331" bestFit="1" customWidth="1"/>
    <col min="12818" max="12818" width="16.5" style="331" bestFit="1" customWidth="1"/>
    <col min="12819" max="12819" width="18" style="331" bestFit="1" customWidth="1"/>
    <col min="12820" max="12820" width="19.33203125" style="331" bestFit="1" customWidth="1"/>
    <col min="12821" max="12821" width="20.33203125" style="331" bestFit="1" customWidth="1"/>
    <col min="12822" max="12822" width="29" style="331" customWidth="1"/>
    <col min="12823" max="12824" width="29.83203125" style="331" bestFit="1" customWidth="1"/>
    <col min="12825" max="12825" width="9.33203125" style="331"/>
    <col min="12826" max="12826" width="31.5" style="331" customWidth="1"/>
    <col min="12827" max="13050" width="9.33203125" style="331"/>
    <col min="13051" max="13051" width="6.1640625" style="331" customWidth="1"/>
    <col min="13052" max="13052" width="9.1640625" style="331" customWidth="1"/>
    <col min="13053" max="13053" width="29.33203125" style="331" customWidth="1"/>
    <col min="13054" max="13054" width="43.6640625" style="331" customWidth="1"/>
    <col min="13055" max="13055" width="20" style="331" bestFit="1" customWidth="1"/>
    <col min="13056" max="13056" width="18" style="331" bestFit="1" customWidth="1"/>
    <col min="13057" max="13057" width="19.33203125" style="331" customWidth="1"/>
    <col min="13058" max="13058" width="19" style="331" bestFit="1" customWidth="1"/>
    <col min="13059" max="13059" width="16.6640625" style="331" bestFit="1" customWidth="1"/>
    <col min="13060" max="13060" width="19.33203125" style="331" bestFit="1" customWidth="1"/>
    <col min="13061" max="13061" width="15.33203125" style="331" bestFit="1" customWidth="1"/>
    <col min="13062" max="13064" width="16.6640625" style="331" bestFit="1" customWidth="1"/>
    <col min="13065" max="13065" width="18" style="331" bestFit="1" customWidth="1"/>
    <col min="13066" max="13068" width="9.33203125" style="331" hidden="1" customWidth="1"/>
    <col min="13069" max="13069" width="16.5" style="331" bestFit="1" customWidth="1"/>
    <col min="13070" max="13070" width="17.33203125" style="331" customWidth="1"/>
    <col min="13071" max="13071" width="16.6640625" style="331" customWidth="1"/>
    <col min="13072" max="13072" width="14.1640625" style="331" bestFit="1" customWidth="1"/>
    <col min="13073" max="13073" width="16.6640625" style="331" bestFit="1" customWidth="1"/>
    <col min="13074" max="13074" width="16.5" style="331" bestFit="1" customWidth="1"/>
    <col min="13075" max="13075" width="18" style="331" bestFit="1" customWidth="1"/>
    <col min="13076" max="13076" width="19.33203125" style="331" bestFit="1" customWidth="1"/>
    <col min="13077" max="13077" width="20.33203125" style="331" bestFit="1" customWidth="1"/>
    <col min="13078" max="13078" width="29" style="331" customWidth="1"/>
    <col min="13079" max="13080" width="29.83203125" style="331" bestFit="1" customWidth="1"/>
    <col min="13081" max="13081" width="9.33203125" style="331"/>
    <col min="13082" max="13082" width="31.5" style="331" customWidth="1"/>
    <col min="13083" max="13306" width="9.33203125" style="331"/>
    <col min="13307" max="13307" width="6.1640625" style="331" customWidth="1"/>
    <col min="13308" max="13308" width="9.1640625" style="331" customWidth="1"/>
    <col min="13309" max="13309" width="29.33203125" style="331" customWidth="1"/>
    <col min="13310" max="13310" width="43.6640625" style="331" customWidth="1"/>
    <col min="13311" max="13311" width="20" style="331" bestFit="1" customWidth="1"/>
    <col min="13312" max="13312" width="18" style="331" bestFit="1" customWidth="1"/>
    <col min="13313" max="13313" width="19.33203125" style="331" customWidth="1"/>
    <col min="13314" max="13314" width="19" style="331" bestFit="1" customWidth="1"/>
    <col min="13315" max="13315" width="16.6640625" style="331" bestFit="1" customWidth="1"/>
    <col min="13316" max="13316" width="19.33203125" style="331" bestFit="1" customWidth="1"/>
    <col min="13317" max="13317" width="15.33203125" style="331" bestFit="1" customWidth="1"/>
    <col min="13318" max="13320" width="16.6640625" style="331" bestFit="1" customWidth="1"/>
    <col min="13321" max="13321" width="18" style="331" bestFit="1" customWidth="1"/>
    <col min="13322" max="13324" width="9.33203125" style="331" hidden="1" customWidth="1"/>
    <col min="13325" max="13325" width="16.5" style="331" bestFit="1" customWidth="1"/>
    <col min="13326" max="13326" width="17.33203125" style="331" customWidth="1"/>
    <col min="13327" max="13327" width="16.6640625" style="331" customWidth="1"/>
    <col min="13328" max="13328" width="14.1640625" style="331" bestFit="1" customWidth="1"/>
    <col min="13329" max="13329" width="16.6640625" style="331" bestFit="1" customWidth="1"/>
    <col min="13330" max="13330" width="16.5" style="331" bestFit="1" customWidth="1"/>
    <col min="13331" max="13331" width="18" style="331" bestFit="1" customWidth="1"/>
    <col min="13332" max="13332" width="19.33203125" style="331" bestFit="1" customWidth="1"/>
    <col min="13333" max="13333" width="20.33203125" style="331" bestFit="1" customWidth="1"/>
    <col min="13334" max="13334" width="29" style="331" customWidth="1"/>
    <col min="13335" max="13336" width="29.83203125" style="331" bestFit="1" customWidth="1"/>
    <col min="13337" max="13337" width="9.33203125" style="331"/>
    <col min="13338" max="13338" width="31.5" style="331" customWidth="1"/>
    <col min="13339" max="13562" width="9.33203125" style="331"/>
    <col min="13563" max="13563" width="6.1640625" style="331" customWidth="1"/>
    <col min="13564" max="13564" width="9.1640625" style="331" customWidth="1"/>
    <col min="13565" max="13565" width="29.33203125" style="331" customWidth="1"/>
    <col min="13566" max="13566" width="43.6640625" style="331" customWidth="1"/>
    <col min="13567" max="13567" width="20" style="331" bestFit="1" customWidth="1"/>
    <col min="13568" max="13568" width="18" style="331" bestFit="1" customWidth="1"/>
    <col min="13569" max="13569" width="19.33203125" style="331" customWidth="1"/>
    <col min="13570" max="13570" width="19" style="331" bestFit="1" customWidth="1"/>
    <col min="13571" max="13571" width="16.6640625" style="331" bestFit="1" customWidth="1"/>
    <col min="13572" max="13572" width="19.33203125" style="331" bestFit="1" customWidth="1"/>
    <col min="13573" max="13573" width="15.33203125" style="331" bestFit="1" customWidth="1"/>
    <col min="13574" max="13576" width="16.6640625" style="331" bestFit="1" customWidth="1"/>
    <col min="13577" max="13577" width="18" style="331" bestFit="1" customWidth="1"/>
    <col min="13578" max="13580" width="9.33203125" style="331" hidden="1" customWidth="1"/>
    <col min="13581" max="13581" width="16.5" style="331" bestFit="1" customWidth="1"/>
    <col min="13582" max="13582" width="17.33203125" style="331" customWidth="1"/>
    <col min="13583" max="13583" width="16.6640625" style="331" customWidth="1"/>
    <col min="13584" max="13584" width="14.1640625" style="331" bestFit="1" customWidth="1"/>
    <col min="13585" max="13585" width="16.6640625" style="331" bestFit="1" customWidth="1"/>
    <col min="13586" max="13586" width="16.5" style="331" bestFit="1" customWidth="1"/>
    <col min="13587" max="13587" width="18" style="331" bestFit="1" customWidth="1"/>
    <col min="13588" max="13588" width="19.33203125" style="331" bestFit="1" customWidth="1"/>
    <col min="13589" max="13589" width="20.33203125" style="331" bestFit="1" customWidth="1"/>
    <col min="13590" max="13590" width="29" style="331" customWidth="1"/>
    <col min="13591" max="13592" width="29.83203125" style="331" bestFit="1" customWidth="1"/>
    <col min="13593" max="13593" width="9.33203125" style="331"/>
    <col min="13594" max="13594" width="31.5" style="331" customWidth="1"/>
    <col min="13595" max="13818" width="9.33203125" style="331"/>
    <col min="13819" max="13819" width="6.1640625" style="331" customWidth="1"/>
    <col min="13820" max="13820" width="9.1640625" style="331" customWidth="1"/>
    <col min="13821" max="13821" width="29.33203125" style="331" customWidth="1"/>
    <col min="13822" max="13822" width="43.6640625" style="331" customWidth="1"/>
    <col min="13823" max="13823" width="20" style="331" bestFit="1" customWidth="1"/>
    <col min="13824" max="13824" width="18" style="331" bestFit="1" customWidth="1"/>
    <col min="13825" max="13825" width="19.33203125" style="331" customWidth="1"/>
    <col min="13826" max="13826" width="19" style="331" bestFit="1" customWidth="1"/>
    <col min="13827" max="13827" width="16.6640625" style="331" bestFit="1" customWidth="1"/>
    <col min="13828" max="13828" width="19.33203125" style="331" bestFit="1" customWidth="1"/>
    <col min="13829" max="13829" width="15.33203125" style="331" bestFit="1" customWidth="1"/>
    <col min="13830" max="13832" width="16.6640625" style="331" bestFit="1" customWidth="1"/>
    <col min="13833" max="13833" width="18" style="331" bestFit="1" customWidth="1"/>
    <col min="13834" max="13836" width="9.33203125" style="331" hidden="1" customWidth="1"/>
    <col min="13837" max="13837" width="16.5" style="331" bestFit="1" customWidth="1"/>
    <col min="13838" max="13838" width="17.33203125" style="331" customWidth="1"/>
    <col min="13839" max="13839" width="16.6640625" style="331" customWidth="1"/>
    <col min="13840" max="13840" width="14.1640625" style="331" bestFit="1" customWidth="1"/>
    <col min="13841" max="13841" width="16.6640625" style="331" bestFit="1" customWidth="1"/>
    <col min="13842" max="13842" width="16.5" style="331" bestFit="1" customWidth="1"/>
    <col min="13843" max="13843" width="18" style="331" bestFit="1" customWidth="1"/>
    <col min="13844" max="13844" width="19.33203125" style="331" bestFit="1" customWidth="1"/>
    <col min="13845" max="13845" width="20.33203125" style="331" bestFit="1" customWidth="1"/>
    <col min="13846" max="13846" width="29" style="331" customWidth="1"/>
    <col min="13847" max="13848" width="29.83203125" style="331" bestFit="1" customWidth="1"/>
    <col min="13849" max="13849" width="9.33203125" style="331"/>
    <col min="13850" max="13850" width="31.5" style="331" customWidth="1"/>
    <col min="13851" max="14074" width="9.33203125" style="331"/>
    <col min="14075" max="14075" width="6.1640625" style="331" customWidth="1"/>
    <col min="14076" max="14076" width="9.1640625" style="331" customWidth="1"/>
    <col min="14077" max="14077" width="29.33203125" style="331" customWidth="1"/>
    <col min="14078" max="14078" width="43.6640625" style="331" customWidth="1"/>
    <col min="14079" max="14079" width="20" style="331" bestFit="1" customWidth="1"/>
    <col min="14080" max="14080" width="18" style="331" bestFit="1" customWidth="1"/>
    <col min="14081" max="14081" width="19.33203125" style="331" customWidth="1"/>
    <col min="14082" max="14082" width="19" style="331" bestFit="1" customWidth="1"/>
    <col min="14083" max="14083" width="16.6640625" style="331" bestFit="1" customWidth="1"/>
    <col min="14084" max="14084" width="19.33203125" style="331" bestFit="1" customWidth="1"/>
    <col min="14085" max="14085" width="15.33203125" style="331" bestFit="1" customWidth="1"/>
    <col min="14086" max="14088" width="16.6640625" style="331" bestFit="1" customWidth="1"/>
    <col min="14089" max="14089" width="18" style="331" bestFit="1" customWidth="1"/>
    <col min="14090" max="14092" width="9.33203125" style="331" hidden="1" customWidth="1"/>
    <col min="14093" max="14093" width="16.5" style="331" bestFit="1" customWidth="1"/>
    <col min="14094" max="14094" width="17.33203125" style="331" customWidth="1"/>
    <col min="14095" max="14095" width="16.6640625" style="331" customWidth="1"/>
    <col min="14096" max="14096" width="14.1640625" style="331" bestFit="1" customWidth="1"/>
    <col min="14097" max="14097" width="16.6640625" style="331" bestFit="1" customWidth="1"/>
    <col min="14098" max="14098" width="16.5" style="331" bestFit="1" customWidth="1"/>
    <col min="14099" max="14099" width="18" style="331" bestFit="1" customWidth="1"/>
    <col min="14100" max="14100" width="19.33203125" style="331" bestFit="1" customWidth="1"/>
    <col min="14101" max="14101" width="20.33203125" style="331" bestFit="1" customWidth="1"/>
    <col min="14102" max="14102" width="29" style="331" customWidth="1"/>
    <col min="14103" max="14104" width="29.83203125" style="331" bestFit="1" customWidth="1"/>
    <col min="14105" max="14105" width="9.33203125" style="331"/>
    <col min="14106" max="14106" width="31.5" style="331" customWidth="1"/>
    <col min="14107" max="14330" width="9.33203125" style="331"/>
    <col min="14331" max="14331" width="6.1640625" style="331" customWidth="1"/>
    <col min="14332" max="14332" width="9.1640625" style="331" customWidth="1"/>
    <col min="14333" max="14333" width="29.33203125" style="331" customWidth="1"/>
    <col min="14334" max="14334" width="43.6640625" style="331" customWidth="1"/>
    <col min="14335" max="14335" width="20" style="331" bestFit="1" customWidth="1"/>
    <col min="14336" max="14336" width="18" style="331" bestFit="1" customWidth="1"/>
    <col min="14337" max="14337" width="19.33203125" style="331" customWidth="1"/>
    <col min="14338" max="14338" width="19" style="331" bestFit="1" customWidth="1"/>
    <col min="14339" max="14339" width="16.6640625" style="331" bestFit="1" customWidth="1"/>
    <col min="14340" max="14340" width="19.33203125" style="331" bestFit="1" customWidth="1"/>
    <col min="14341" max="14341" width="15.33203125" style="331" bestFit="1" customWidth="1"/>
    <col min="14342" max="14344" width="16.6640625" style="331" bestFit="1" customWidth="1"/>
    <col min="14345" max="14345" width="18" style="331" bestFit="1" customWidth="1"/>
    <col min="14346" max="14348" width="9.33203125" style="331" hidden="1" customWidth="1"/>
    <col min="14349" max="14349" width="16.5" style="331" bestFit="1" customWidth="1"/>
    <col min="14350" max="14350" width="17.33203125" style="331" customWidth="1"/>
    <col min="14351" max="14351" width="16.6640625" style="331" customWidth="1"/>
    <col min="14352" max="14352" width="14.1640625" style="331" bestFit="1" customWidth="1"/>
    <col min="14353" max="14353" width="16.6640625" style="331" bestFit="1" customWidth="1"/>
    <col min="14354" max="14354" width="16.5" style="331" bestFit="1" customWidth="1"/>
    <col min="14355" max="14355" width="18" style="331" bestFit="1" customWidth="1"/>
    <col min="14356" max="14356" width="19.33203125" style="331" bestFit="1" customWidth="1"/>
    <col min="14357" max="14357" width="20.33203125" style="331" bestFit="1" customWidth="1"/>
    <col min="14358" max="14358" width="29" style="331" customWidth="1"/>
    <col min="14359" max="14360" width="29.83203125" style="331" bestFit="1" customWidth="1"/>
    <col min="14361" max="14361" width="9.33203125" style="331"/>
    <col min="14362" max="14362" width="31.5" style="331" customWidth="1"/>
    <col min="14363" max="14586" width="9.33203125" style="331"/>
    <col min="14587" max="14587" width="6.1640625" style="331" customWidth="1"/>
    <col min="14588" max="14588" width="9.1640625" style="331" customWidth="1"/>
    <col min="14589" max="14589" width="29.33203125" style="331" customWidth="1"/>
    <col min="14590" max="14590" width="43.6640625" style="331" customWidth="1"/>
    <col min="14591" max="14591" width="20" style="331" bestFit="1" customWidth="1"/>
    <col min="14592" max="14592" width="18" style="331" bestFit="1" customWidth="1"/>
    <col min="14593" max="14593" width="19.33203125" style="331" customWidth="1"/>
    <col min="14594" max="14594" width="19" style="331" bestFit="1" customWidth="1"/>
    <col min="14595" max="14595" width="16.6640625" style="331" bestFit="1" customWidth="1"/>
    <col min="14596" max="14596" width="19.33203125" style="331" bestFit="1" customWidth="1"/>
    <col min="14597" max="14597" width="15.33203125" style="331" bestFit="1" customWidth="1"/>
    <col min="14598" max="14600" width="16.6640625" style="331" bestFit="1" customWidth="1"/>
    <col min="14601" max="14601" width="18" style="331" bestFit="1" customWidth="1"/>
    <col min="14602" max="14604" width="9.33203125" style="331" hidden="1" customWidth="1"/>
    <col min="14605" max="14605" width="16.5" style="331" bestFit="1" customWidth="1"/>
    <col min="14606" max="14606" width="17.33203125" style="331" customWidth="1"/>
    <col min="14607" max="14607" width="16.6640625" style="331" customWidth="1"/>
    <col min="14608" max="14608" width="14.1640625" style="331" bestFit="1" customWidth="1"/>
    <col min="14609" max="14609" width="16.6640625" style="331" bestFit="1" customWidth="1"/>
    <col min="14610" max="14610" width="16.5" style="331" bestFit="1" customWidth="1"/>
    <col min="14611" max="14611" width="18" style="331" bestFit="1" customWidth="1"/>
    <col min="14612" max="14612" width="19.33203125" style="331" bestFit="1" customWidth="1"/>
    <col min="14613" max="14613" width="20.33203125" style="331" bestFit="1" customWidth="1"/>
    <col min="14614" max="14614" width="29" style="331" customWidth="1"/>
    <col min="14615" max="14616" width="29.83203125" style="331" bestFit="1" customWidth="1"/>
    <col min="14617" max="14617" width="9.33203125" style="331"/>
    <col min="14618" max="14618" width="31.5" style="331" customWidth="1"/>
    <col min="14619" max="14842" width="9.33203125" style="331"/>
    <col min="14843" max="14843" width="6.1640625" style="331" customWidth="1"/>
    <col min="14844" max="14844" width="9.1640625" style="331" customWidth="1"/>
    <col min="14845" max="14845" width="29.33203125" style="331" customWidth="1"/>
    <col min="14846" max="14846" width="43.6640625" style="331" customWidth="1"/>
    <col min="14847" max="14847" width="20" style="331" bestFit="1" customWidth="1"/>
    <col min="14848" max="14848" width="18" style="331" bestFit="1" customWidth="1"/>
    <col min="14849" max="14849" width="19.33203125" style="331" customWidth="1"/>
    <col min="14850" max="14850" width="19" style="331" bestFit="1" customWidth="1"/>
    <col min="14851" max="14851" width="16.6640625" style="331" bestFit="1" customWidth="1"/>
    <col min="14852" max="14852" width="19.33203125" style="331" bestFit="1" customWidth="1"/>
    <col min="14853" max="14853" width="15.33203125" style="331" bestFit="1" customWidth="1"/>
    <col min="14854" max="14856" width="16.6640625" style="331" bestFit="1" customWidth="1"/>
    <col min="14857" max="14857" width="18" style="331" bestFit="1" customWidth="1"/>
    <col min="14858" max="14860" width="9.33203125" style="331" hidden="1" customWidth="1"/>
    <col min="14861" max="14861" width="16.5" style="331" bestFit="1" customWidth="1"/>
    <col min="14862" max="14862" width="17.33203125" style="331" customWidth="1"/>
    <col min="14863" max="14863" width="16.6640625" style="331" customWidth="1"/>
    <col min="14864" max="14864" width="14.1640625" style="331" bestFit="1" customWidth="1"/>
    <col min="14865" max="14865" width="16.6640625" style="331" bestFit="1" customWidth="1"/>
    <col min="14866" max="14866" width="16.5" style="331" bestFit="1" customWidth="1"/>
    <col min="14867" max="14867" width="18" style="331" bestFit="1" customWidth="1"/>
    <col min="14868" max="14868" width="19.33203125" style="331" bestFit="1" customWidth="1"/>
    <col min="14869" max="14869" width="20.33203125" style="331" bestFit="1" customWidth="1"/>
    <col min="14870" max="14870" width="29" style="331" customWidth="1"/>
    <col min="14871" max="14872" width="29.83203125" style="331" bestFit="1" customWidth="1"/>
    <col min="14873" max="14873" width="9.33203125" style="331"/>
    <col min="14874" max="14874" width="31.5" style="331" customWidth="1"/>
    <col min="14875" max="15098" width="9.33203125" style="331"/>
    <col min="15099" max="15099" width="6.1640625" style="331" customWidth="1"/>
    <col min="15100" max="15100" width="9.1640625" style="331" customWidth="1"/>
    <col min="15101" max="15101" width="29.33203125" style="331" customWidth="1"/>
    <col min="15102" max="15102" width="43.6640625" style="331" customWidth="1"/>
    <col min="15103" max="15103" width="20" style="331" bestFit="1" customWidth="1"/>
    <col min="15104" max="15104" width="18" style="331" bestFit="1" customWidth="1"/>
    <col min="15105" max="15105" width="19.33203125" style="331" customWidth="1"/>
    <col min="15106" max="15106" width="19" style="331" bestFit="1" customWidth="1"/>
    <col min="15107" max="15107" width="16.6640625" style="331" bestFit="1" customWidth="1"/>
    <col min="15108" max="15108" width="19.33203125" style="331" bestFit="1" customWidth="1"/>
    <col min="15109" max="15109" width="15.33203125" style="331" bestFit="1" customWidth="1"/>
    <col min="15110" max="15112" width="16.6640625" style="331" bestFit="1" customWidth="1"/>
    <col min="15113" max="15113" width="18" style="331" bestFit="1" customWidth="1"/>
    <col min="15114" max="15116" width="9.33203125" style="331" hidden="1" customWidth="1"/>
    <col min="15117" max="15117" width="16.5" style="331" bestFit="1" customWidth="1"/>
    <col min="15118" max="15118" width="17.33203125" style="331" customWidth="1"/>
    <col min="15119" max="15119" width="16.6640625" style="331" customWidth="1"/>
    <col min="15120" max="15120" width="14.1640625" style="331" bestFit="1" customWidth="1"/>
    <col min="15121" max="15121" width="16.6640625" style="331" bestFit="1" customWidth="1"/>
    <col min="15122" max="15122" width="16.5" style="331" bestFit="1" customWidth="1"/>
    <col min="15123" max="15123" width="18" style="331" bestFit="1" customWidth="1"/>
    <col min="15124" max="15124" width="19.33203125" style="331" bestFit="1" customWidth="1"/>
    <col min="15125" max="15125" width="20.33203125" style="331" bestFit="1" customWidth="1"/>
    <col min="15126" max="15126" width="29" style="331" customWidth="1"/>
    <col min="15127" max="15128" width="29.83203125" style="331" bestFit="1" customWidth="1"/>
    <col min="15129" max="15129" width="9.33203125" style="331"/>
    <col min="15130" max="15130" width="31.5" style="331" customWidth="1"/>
    <col min="15131" max="15354" width="9.33203125" style="331"/>
    <col min="15355" max="15355" width="6.1640625" style="331" customWidth="1"/>
    <col min="15356" max="15356" width="9.1640625" style="331" customWidth="1"/>
    <col min="15357" max="15357" width="29.33203125" style="331" customWidth="1"/>
    <col min="15358" max="15358" width="43.6640625" style="331" customWidth="1"/>
    <col min="15359" max="15359" width="20" style="331" bestFit="1" customWidth="1"/>
    <col min="15360" max="15360" width="18" style="331" bestFit="1" customWidth="1"/>
    <col min="15361" max="15361" width="19.33203125" style="331" customWidth="1"/>
    <col min="15362" max="15362" width="19" style="331" bestFit="1" customWidth="1"/>
    <col min="15363" max="15363" width="16.6640625" style="331" bestFit="1" customWidth="1"/>
    <col min="15364" max="15364" width="19.33203125" style="331" bestFit="1" customWidth="1"/>
    <col min="15365" max="15365" width="15.33203125" style="331" bestFit="1" customWidth="1"/>
    <col min="15366" max="15368" width="16.6640625" style="331" bestFit="1" customWidth="1"/>
    <col min="15369" max="15369" width="18" style="331" bestFit="1" customWidth="1"/>
    <col min="15370" max="15372" width="9.33203125" style="331" hidden="1" customWidth="1"/>
    <col min="15373" max="15373" width="16.5" style="331" bestFit="1" customWidth="1"/>
    <col min="15374" max="15374" width="17.33203125" style="331" customWidth="1"/>
    <col min="15375" max="15375" width="16.6640625" style="331" customWidth="1"/>
    <col min="15376" max="15376" width="14.1640625" style="331" bestFit="1" customWidth="1"/>
    <col min="15377" max="15377" width="16.6640625" style="331" bestFit="1" customWidth="1"/>
    <col min="15378" max="15378" width="16.5" style="331" bestFit="1" customWidth="1"/>
    <col min="15379" max="15379" width="18" style="331" bestFit="1" customWidth="1"/>
    <col min="15380" max="15380" width="19.33203125" style="331" bestFit="1" customWidth="1"/>
    <col min="15381" max="15381" width="20.33203125" style="331" bestFit="1" customWidth="1"/>
    <col min="15382" max="15382" width="29" style="331" customWidth="1"/>
    <col min="15383" max="15384" width="29.83203125" style="331" bestFit="1" customWidth="1"/>
    <col min="15385" max="15385" width="9.33203125" style="331"/>
    <col min="15386" max="15386" width="31.5" style="331" customWidth="1"/>
    <col min="15387" max="15610" width="9.33203125" style="331"/>
    <col min="15611" max="15611" width="6.1640625" style="331" customWidth="1"/>
    <col min="15612" max="15612" width="9.1640625" style="331" customWidth="1"/>
    <col min="15613" max="15613" width="29.33203125" style="331" customWidth="1"/>
    <col min="15614" max="15614" width="43.6640625" style="331" customWidth="1"/>
    <col min="15615" max="15615" width="20" style="331" bestFit="1" customWidth="1"/>
    <col min="15616" max="15616" width="18" style="331" bestFit="1" customWidth="1"/>
    <col min="15617" max="15617" width="19.33203125" style="331" customWidth="1"/>
    <col min="15618" max="15618" width="19" style="331" bestFit="1" customWidth="1"/>
    <col min="15619" max="15619" width="16.6640625" style="331" bestFit="1" customWidth="1"/>
    <col min="15620" max="15620" width="19.33203125" style="331" bestFit="1" customWidth="1"/>
    <col min="15621" max="15621" width="15.33203125" style="331" bestFit="1" customWidth="1"/>
    <col min="15622" max="15624" width="16.6640625" style="331" bestFit="1" customWidth="1"/>
    <col min="15625" max="15625" width="18" style="331" bestFit="1" customWidth="1"/>
    <col min="15626" max="15628" width="9.33203125" style="331" hidden="1" customWidth="1"/>
    <col min="15629" max="15629" width="16.5" style="331" bestFit="1" customWidth="1"/>
    <col min="15630" max="15630" width="17.33203125" style="331" customWidth="1"/>
    <col min="15631" max="15631" width="16.6640625" style="331" customWidth="1"/>
    <col min="15632" max="15632" width="14.1640625" style="331" bestFit="1" customWidth="1"/>
    <col min="15633" max="15633" width="16.6640625" style="331" bestFit="1" customWidth="1"/>
    <col min="15634" max="15634" width="16.5" style="331" bestFit="1" customWidth="1"/>
    <col min="15635" max="15635" width="18" style="331" bestFit="1" customWidth="1"/>
    <col min="15636" max="15636" width="19.33203125" style="331" bestFit="1" customWidth="1"/>
    <col min="15637" max="15637" width="20.33203125" style="331" bestFit="1" customWidth="1"/>
    <col min="15638" max="15638" width="29" style="331" customWidth="1"/>
    <col min="15639" max="15640" width="29.83203125" style="331" bestFit="1" customWidth="1"/>
    <col min="15641" max="15641" width="9.33203125" style="331"/>
    <col min="15642" max="15642" width="31.5" style="331" customWidth="1"/>
    <col min="15643" max="15866" width="9.33203125" style="331"/>
    <col min="15867" max="15867" width="6.1640625" style="331" customWidth="1"/>
    <col min="15868" max="15868" width="9.1640625" style="331" customWidth="1"/>
    <col min="15869" max="15869" width="29.33203125" style="331" customWidth="1"/>
    <col min="15870" max="15870" width="43.6640625" style="331" customWidth="1"/>
    <col min="15871" max="15871" width="20" style="331" bestFit="1" customWidth="1"/>
    <col min="15872" max="15872" width="18" style="331" bestFit="1" customWidth="1"/>
    <col min="15873" max="15873" width="19.33203125" style="331" customWidth="1"/>
    <col min="15874" max="15874" width="19" style="331" bestFit="1" customWidth="1"/>
    <col min="15875" max="15875" width="16.6640625" style="331" bestFit="1" customWidth="1"/>
    <col min="15876" max="15876" width="19.33203125" style="331" bestFit="1" customWidth="1"/>
    <col min="15877" max="15877" width="15.33203125" style="331" bestFit="1" customWidth="1"/>
    <col min="15878" max="15880" width="16.6640625" style="331" bestFit="1" customWidth="1"/>
    <col min="15881" max="15881" width="18" style="331" bestFit="1" customWidth="1"/>
    <col min="15882" max="15884" width="9.33203125" style="331" hidden="1" customWidth="1"/>
    <col min="15885" max="15885" width="16.5" style="331" bestFit="1" customWidth="1"/>
    <col min="15886" max="15886" width="17.33203125" style="331" customWidth="1"/>
    <col min="15887" max="15887" width="16.6640625" style="331" customWidth="1"/>
    <col min="15888" max="15888" width="14.1640625" style="331" bestFit="1" customWidth="1"/>
    <col min="15889" max="15889" width="16.6640625" style="331" bestFit="1" customWidth="1"/>
    <col min="15890" max="15890" width="16.5" style="331" bestFit="1" customWidth="1"/>
    <col min="15891" max="15891" width="18" style="331" bestFit="1" customWidth="1"/>
    <col min="15892" max="15892" width="19.33203125" style="331" bestFit="1" customWidth="1"/>
    <col min="15893" max="15893" width="20.33203125" style="331" bestFit="1" customWidth="1"/>
    <col min="15894" max="15894" width="29" style="331" customWidth="1"/>
    <col min="15895" max="15896" width="29.83203125" style="331" bestFit="1" customWidth="1"/>
    <col min="15897" max="15897" width="9.33203125" style="331"/>
    <col min="15898" max="15898" width="31.5" style="331" customWidth="1"/>
    <col min="15899" max="16122" width="9.33203125" style="331"/>
    <col min="16123" max="16123" width="6.1640625" style="331" customWidth="1"/>
    <col min="16124" max="16124" width="9.1640625" style="331" customWidth="1"/>
    <col min="16125" max="16125" width="29.33203125" style="331" customWidth="1"/>
    <col min="16126" max="16126" width="43.6640625" style="331" customWidth="1"/>
    <col min="16127" max="16127" width="20" style="331" bestFit="1" customWidth="1"/>
    <col min="16128" max="16128" width="18" style="331" bestFit="1" customWidth="1"/>
    <col min="16129" max="16129" width="19.33203125" style="331" customWidth="1"/>
    <col min="16130" max="16130" width="19" style="331" bestFit="1" customWidth="1"/>
    <col min="16131" max="16131" width="16.6640625" style="331" bestFit="1" customWidth="1"/>
    <col min="16132" max="16132" width="19.33203125" style="331" bestFit="1" customWidth="1"/>
    <col min="16133" max="16133" width="15.33203125" style="331" bestFit="1" customWidth="1"/>
    <col min="16134" max="16136" width="16.6640625" style="331" bestFit="1" customWidth="1"/>
    <col min="16137" max="16137" width="18" style="331" bestFit="1" customWidth="1"/>
    <col min="16138" max="16140" width="9.33203125" style="331" hidden="1" customWidth="1"/>
    <col min="16141" max="16141" width="16.5" style="331" bestFit="1" customWidth="1"/>
    <col min="16142" max="16142" width="17.33203125" style="331" customWidth="1"/>
    <col min="16143" max="16143" width="16.6640625" style="331" customWidth="1"/>
    <col min="16144" max="16144" width="14.1640625" style="331" bestFit="1" customWidth="1"/>
    <col min="16145" max="16145" width="16.6640625" style="331" bestFit="1" customWidth="1"/>
    <col min="16146" max="16146" width="16.5" style="331" bestFit="1" customWidth="1"/>
    <col min="16147" max="16147" width="18" style="331" bestFit="1" customWidth="1"/>
    <col min="16148" max="16148" width="19.33203125" style="331" bestFit="1" customWidth="1"/>
    <col min="16149" max="16149" width="20.33203125" style="331" bestFit="1" customWidth="1"/>
    <col min="16150" max="16150" width="29" style="331" customWidth="1"/>
    <col min="16151" max="16152" width="29.83203125" style="331" bestFit="1" customWidth="1"/>
    <col min="16153" max="16153" width="9.33203125" style="331"/>
    <col min="16154" max="16154" width="31.5" style="331" customWidth="1"/>
    <col min="16155" max="16372" width="9.33203125" style="331"/>
    <col min="16373" max="16384" width="9.33203125" style="331" customWidth="1"/>
  </cols>
  <sheetData>
    <row r="1" spans="1:25" s="249" customFormat="1" ht="23.25" x14ac:dyDescent="0.2">
      <c r="A1" s="148" t="s">
        <v>246</v>
      </c>
      <c r="B1" s="149"/>
      <c r="C1" s="149"/>
      <c r="D1" s="148"/>
      <c r="E1" s="150"/>
      <c r="F1" s="150"/>
      <c r="G1" s="150"/>
      <c r="H1" s="150"/>
      <c r="I1" s="150"/>
      <c r="J1" s="150"/>
      <c r="K1" s="150"/>
      <c r="L1" s="150"/>
      <c r="M1" s="150"/>
    </row>
    <row r="2" spans="1:25" s="249" customFormat="1" ht="23.25" x14ac:dyDescent="0.2">
      <c r="A2" s="151" t="s">
        <v>247</v>
      </c>
      <c r="B2" s="152"/>
      <c r="C2" s="152"/>
      <c r="D2" s="151"/>
      <c r="E2" s="150"/>
      <c r="F2" s="150"/>
      <c r="G2" s="150"/>
      <c r="H2" s="150"/>
      <c r="I2" s="150"/>
      <c r="J2" s="150"/>
      <c r="K2" s="150"/>
      <c r="L2" s="150"/>
      <c r="M2" s="150"/>
    </row>
    <row r="3" spans="1:25" s="249" customFormat="1" ht="23.25" x14ac:dyDescent="0.2">
      <c r="A3" s="148" t="s">
        <v>248</v>
      </c>
      <c r="B3" s="148"/>
      <c r="C3" s="148"/>
      <c r="D3" s="150"/>
      <c r="E3" s="150"/>
      <c r="F3" s="150"/>
      <c r="G3" s="150"/>
      <c r="H3" s="150"/>
      <c r="I3" s="150"/>
      <c r="J3" s="150"/>
      <c r="K3" s="150"/>
      <c r="L3" s="150"/>
      <c r="M3" s="150"/>
    </row>
    <row r="4" spans="1:25" s="249" customFormat="1" ht="23.25" x14ac:dyDescent="0.2">
      <c r="A4" s="151" t="s">
        <v>249</v>
      </c>
      <c r="B4" s="149"/>
      <c r="C4" s="149"/>
      <c r="D4" s="148"/>
      <c r="E4" s="150"/>
      <c r="F4" s="150"/>
      <c r="G4" s="150"/>
      <c r="H4" s="150"/>
      <c r="I4" s="150"/>
      <c r="J4" s="150"/>
      <c r="K4" s="150"/>
      <c r="L4" s="150"/>
      <c r="M4" s="150"/>
    </row>
    <row r="5" spans="1:25" s="250" customFormat="1" ht="24.75" customHeight="1" x14ac:dyDescent="0.2">
      <c r="A5" s="148" t="s">
        <v>250</v>
      </c>
      <c r="B5" s="149"/>
      <c r="C5" s="149"/>
      <c r="D5" s="148"/>
      <c r="E5" s="150"/>
      <c r="F5" s="150"/>
      <c r="G5" s="150"/>
      <c r="H5" s="150"/>
      <c r="I5" s="150"/>
      <c r="J5" s="150"/>
      <c r="K5" s="150"/>
      <c r="L5" s="150"/>
      <c r="M5" s="150"/>
    </row>
    <row r="6" spans="1:25" s="250" customFormat="1" ht="31.5" customHeight="1" x14ac:dyDescent="0.35">
      <c r="A6" s="373" t="s">
        <v>251</v>
      </c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</row>
    <row r="7" spans="1:25" s="250" customFormat="1" ht="24.75" customHeight="1" x14ac:dyDescent="0.35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</row>
    <row r="8" spans="1:25" s="250" customFormat="1" ht="15" customHeight="1" x14ac:dyDescent="0.35">
      <c r="A8" s="251"/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2"/>
      <c r="V8" s="252"/>
      <c r="W8" s="253"/>
      <c r="X8" s="253"/>
      <c r="Y8" s="252"/>
    </row>
    <row r="9" spans="1:25" s="250" customFormat="1" ht="24.75" customHeight="1" x14ac:dyDescent="0.35">
      <c r="A9" s="381" t="s">
        <v>260</v>
      </c>
      <c r="B9" s="381"/>
      <c r="C9" s="381"/>
      <c r="D9" s="381"/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1"/>
      <c r="S9" s="381"/>
      <c r="T9" s="251"/>
      <c r="U9" s="252"/>
      <c r="V9" s="252"/>
      <c r="W9" s="253"/>
      <c r="X9" s="253"/>
      <c r="Y9" s="252"/>
    </row>
    <row r="10" spans="1:25" s="250" customFormat="1" ht="24.75" customHeight="1" x14ac:dyDescent="0.35">
      <c r="A10" s="251"/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2"/>
      <c r="V10" s="252"/>
      <c r="W10" s="253"/>
      <c r="X10" s="253"/>
      <c r="Y10" s="252"/>
    </row>
    <row r="11" spans="1:25" s="257" customFormat="1" ht="24" customHeight="1" x14ac:dyDescent="0.2">
      <c r="A11" s="382"/>
      <c r="B11" s="382"/>
      <c r="C11" s="382"/>
      <c r="D11" s="382"/>
      <c r="E11" s="382"/>
      <c r="F11" s="382"/>
      <c r="G11" s="382"/>
      <c r="H11" s="382"/>
      <c r="I11" s="382"/>
      <c r="J11" s="382"/>
      <c r="K11" s="382"/>
      <c r="L11" s="382"/>
      <c r="M11" s="382"/>
      <c r="N11" s="382"/>
      <c r="O11" s="382"/>
      <c r="P11" s="382"/>
      <c r="Q11" s="382"/>
      <c r="R11" s="382"/>
      <c r="S11" s="382"/>
      <c r="T11" s="254"/>
      <c r="U11" s="255"/>
      <c r="V11" s="255"/>
      <c r="W11" s="256"/>
      <c r="X11" s="256"/>
    </row>
    <row r="12" spans="1:25" s="250" customFormat="1" ht="50.25" customHeight="1" x14ac:dyDescent="0.2">
      <c r="A12" s="383" t="s">
        <v>0</v>
      </c>
      <c r="B12" s="385" t="s">
        <v>1</v>
      </c>
      <c r="C12" s="387" t="s">
        <v>49</v>
      </c>
      <c r="D12" s="387" t="s">
        <v>50</v>
      </c>
      <c r="E12" s="385" t="s">
        <v>2</v>
      </c>
      <c r="F12" s="375" t="s">
        <v>3</v>
      </c>
      <c r="G12" s="376"/>
      <c r="H12" s="377"/>
      <c r="I12" s="375" t="s">
        <v>4</v>
      </c>
      <c r="J12" s="377"/>
      <c r="K12" s="392" t="s">
        <v>48</v>
      </c>
      <c r="L12" s="393"/>
      <c r="M12" s="394"/>
      <c r="N12" s="375" t="s">
        <v>358</v>
      </c>
      <c r="O12" s="376"/>
      <c r="P12" s="377"/>
      <c r="Q12" s="389" t="s">
        <v>5</v>
      </c>
      <c r="R12" s="390"/>
      <c r="S12" s="391"/>
      <c r="T12" s="379" t="s">
        <v>51</v>
      </c>
      <c r="U12" s="378" t="s">
        <v>6</v>
      </c>
      <c r="V12" s="378" t="s">
        <v>64</v>
      </c>
      <c r="W12" s="378" t="s">
        <v>65</v>
      </c>
      <c r="X12" s="378" t="s">
        <v>66</v>
      </c>
    </row>
    <row r="13" spans="1:25" s="250" customFormat="1" ht="47.25" x14ac:dyDescent="0.2">
      <c r="A13" s="384"/>
      <c r="B13" s="386"/>
      <c r="C13" s="388"/>
      <c r="D13" s="388"/>
      <c r="E13" s="386"/>
      <c r="F13" s="258" t="s">
        <v>7</v>
      </c>
      <c r="G13" s="259" t="s">
        <v>8</v>
      </c>
      <c r="H13" s="260" t="s">
        <v>252</v>
      </c>
      <c r="I13" s="261" t="s">
        <v>11</v>
      </c>
      <c r="J13" s="261" t="s">
        <v>12</v>
      </c>
      <c r="K13" s="262" t="s">
        <v>52</v>
      </c>
      <c r="L13" s="262" t="s">
        <v>8</v>
      </c>
      <c r="M13" s="260" t="s">
        <v>252</v>
      </c>
      <c r="N13" s="261" t="s">
        <v>9</v>
      </c>
      <c r="O13" s="261" t="s">
        <v>10</v>
      </c>
      <c r="P13" s="260" t="s">
        <v>252</v>
      </c>
      <c r="Q13" s="261" t="s">
        <v>13</v>
      </c>
      <c r="R13" s="261" t="s">
        <v>10</v>
      </c>
      <c r="S13" s="260" t="s">
        <v>252</v>
      </c>
      <c r="T13" s="380"/>
      <c r="U13" s="378"/>
      <c r="V13" s="378"/>
      <c r="W13" s="378"/>
      <c r="X13" s="378"/>
    </row>
    <row r="14" spans="1:25" s="266" customFormat="1" ht="23.25" x14ac:dyDescent="0.2">
      <c r="A14" s="263">
        <v>1</v>
      </c>
      <c r="B14" s="263">
        <v>2</v>
      </c>
      <c r="C14" s="264">
        <v>3</v>
      </c>
      <c r="D14" s="264"/>
      <c r="E14" s="263">
        <v>4</v>
      </c>
      <c r="F14" s="263">
        <v>5</v>
      </c>
      <c r="G14" s="263">
        <v>6</v>
      </c>
      <c r="H14" s="263">
        <v>7</v>
      </c>
      <c r="I14" s="263">
        <v>14</v>
      </c>
      <c r="J14" s="263">
        <v>15</v>
      </c>
      <c r="K14" s="263">
        <v>16</v>
      </c>
      <c r="L14" s="263">
        <v>17</v>
      </c>
      <c r="M14" s="263">
        <v>18</v>
      </c>
      <c r="N14" s="263">
        <v>25</v>
      </c>
      <c r="O14" s="263">
        <v>26</v>
      </c>
      <c r="P14" s="263">
        <v>27</v>
      </c>
      <c r="Q14" s="263">
        <v>28</v>
      </c>
      <c r="R14" s="263">
        <v>29</v>
      </c>
      <c r="S14" s="263">
        <v>30</v>
      </c>
      <c r="T14" s="263">
        <v>31</v>
      </c>
      <c r="U14" s="265">
        <v>32</v>
      </c>
      <c r="V14" s="265">
        <v>33</v>
      </c>
      <c r="W14" s="265">
        <v>34</v>
      </c>
      <c r="X14" s="265">
        <v>35</v>
      </c>
    </row>
    <row r="15" spans="1:25" s="250" customFormat="1" ht="32.25" customHeight="1" x14ac:dyDescent="0.2">
      <c r="A15" s="263"/>
      <c r="B15" s="267"/>
      <c r="C15" s="264"/>
      <c r="D15" s="264"/>
      <c r="E15" s="268" t="s">
        <v>253</v>
      </c>
      <c r="F15" s="263"/>
      <c r="G15" s="267"/>
      <c r="H15" s="263"/>
      <c r="I15" s="263"/>
      <c r="J15" s="267"/>
      <c r="K15" s="267"/>
      <c r="L15" s="267"/>
      <c r="M15" s="267"/>
      <c r="N15" s="263"/>
      <c r="O15" s="269"/>
      <c r="P15" s="263"/>
      <c r="Q15" s="267"/>
      <c r="R15" s="263"/>
      <c r="S15" s="267"/>
      <c r="T15" s="267"/>
      <c r="U15" s="270"/>
      <c r="V15" s="271"/>
      <c r="W15" s="272"/>
      <c r="X15" s="272"/>
    </row>
    <row r="16" spans="1:25" s="280" customFormat="1" ht="35.25" customHeight="1" x14ac:dyDescent="0.2">
      <c r="A16" s="273"/>
      <c r="B16" s="274"/>
      <c r="C16" s="273"/>
      <c r="D16" s="273"/>
      <c r="E16" s="275" t="s">
        <v>53</v>
      </c>
      <c r="F16" s="273"/>
      <c r="G16" s="276"/>
      <c r="H16" s="273"/>
      <c r="I16" s="273"/>
      <c r="J16" s="276"/>
      <c r="K16" s="276"/>
      <c r="L16" s="276"/>
      <c r="M16" s="276"/>
      <c r="N16" s="273"/>
      <c r="O16" s="276"/>
      <c r="P16" s="273"/>
      <c r="Q16" s="276"/>
      <c r="R16" s="273"/>
      <c r="S16" s="276"/>
      <c r="T16" s="276"/>
      <c r="U16" s="277"/>
      <c r="V16" s="278"/>
      <c r="W16" s="279"/>
      <c r="X16" s="279"/>
    </row>
    <row r="17" spans="1:28" s="280" customFormat="1" ht="35.25" customHeight="1" x14ac:dyDescent="0.2">
      <c r="A17" s="281" t="s">
        <v>63</v>
      </c>
      <c r="B17" s="274"/>
      <c r="C17" s="273"/>
      <c r="D17" s="273"/>
      <c r="E17" s="275"/>
      <c r="F17" s="273"/>
      <c r="G17" s="273"/>
      <c r="H17" s="273"/>
      <c r="I17" s="273"/>
      <c r="J17" s="276"/>
      <c r="K17" s="276"/>
      <c r="L17" s="276"/>
      <c r="M17" s="276"/>
      <c r="N17" s="273"/>
      <c r="O17" s="276"/>
      <c r="P17" s="273"/>
      <c r="Q17" s="276"/>
      <c r="R17" s="273"/>
      <c r="S17" s="276"/>
      <c r="T17" s="276"/>
      <c r="U17" s="277"/>
      <c r="V17" s="278"/>
      <c r="W17" s="282"/>
      <c r="X17" s="283" t="s">
        <v>157</v>
      </c>
    </row>
    <row r="18" spans="1:28" s="294" customFormat="1" ht="118.5" customHeight="1" x14ac:dyDescent="0.2">
      <c r="A18" s="284" t="s">
        <v>14</v>
      </c>
      <c r="B18" s="285" t="s">
        <v>262</v>
      </c>
      <c r="C18" s="286" t="s">
        <v>158</v>
      </c>
      <c r="D18" s="286" t="s">
        <v>159</v>
      </c>
      <c r="E18" s="287" t="s">
        <v>160</v>
      </c>
      <c r="F18" s="345">
        <f>'23.1'!J1517</f>
        <v>178446</v>
      </c>
      <c r="G18" s="288">
        <f>'23.1'!L1517</f>
        <v>1256702.21</v>
      </c>
      <c r="H18" s="289">
        <f>'23.1'!L1526</f>
        <v>1162449.55</v>
      </c>
      <c r="I18" s="345">
        <f>'23.1'!J1519</f>
        <v>146924</v>
      </c>
      <c r="J18" s="288">
        <f>'23.1'!L1519</f>
        <v>673410.28</v>
      </c>
      <c r="K18" s="345">
        <f>'23.1'!J1520</f>
        <v>2159</v>
      </c>
      <c r="L18" s="288">
        <f>'23.1'!L1520</f>
        <v>12045.05</v>
      </c>
      <c r="M18" s="289">
        <f>L18*0.925</f>
        <v>11141.67</v>
      </c>
      <c r="N18" s="345">
        <f>'23.1'!J1522</f>
        <v>1476</v>
      </c>
      <c r="O18" s="289">
        <f>'23.1'!L1522</f>
        <v>35255.199999999997</v>
      </c>
      <c r="P18" s="289">
        <f>O18*0.925</f>
        <v>32611.06</v>
      </c>
      <c r="Q18" s="346">
        <f>F18+K18+N18</f>
        <v>182081</v>
      </c>
      <c r="R18" s="289">
        <f>G18+L18+O18</f>
        <v>1304002.46</v>
      </c>
      <c r="S18" s="290">
        <f>H18+M18+P18</f>
        <v>1206202.28</v>
      </c>
      <c r="T18" s="290"/>
      <c r="U18" s="291" t="s">
        <v>67</v>
      </c>
      <c r="V18" s="292">
        <v>779</v>
      </c>
      <c r="W18" s="293"/>
      <c r="X18" s="293" t="s">
        <v>157</v>
      </c>
    </row>
    <row r="19" spans="1:28" s="300" customFormat="1" ht="43.5" customHeight="1" x14ac:dyDescent="0.2">
      <c r="A19" s="295"/>
      <c r="B19" s="296"/>
      <c r="C19" s="296"/>
      <c r="D19" s="296"/>
      <c r="E19" s="297" t="str">
        <f>CONCATENATE("Всего по ",E15)</f>
        <v>Всего по Акт № 10</v>
      </c>
      <c r="F19" s="347">
        <f t="shared" ref="F19:T19" si="0">SUM(F17:F18)</f>
        <v>178446</v>
      </c>
      <c r="G19" s="298">
        <f t="shared" si="0"/>
        <v>1256702.21</v>
      </c>
      <c r="H19" s="298">
        <f t="shared" si="0"/>
        <v>1162449.55</v>
      </c>
      <c r="I19" s="347">
        <f t="shared" si="0"/>
        <v>146924</v>
      </c>
      <c r="J19" s="298">
        <f t="shared" si="0"/>
        <v>673410.28</v>
      </c>
      <c r="K19" s="347">
        <f t="shared" si="0"/>
        <v>2159</v>
      </c>
      <c r="L19" s="298">
        <f t="shared" si="0"/>
        <v>12045.05</v>
      </c>
      <c r="M19" s="298">
        <f t="shared" si="0"/>
        <v>11141.67</v>
      </c>
      <c r="N19" s="347">
        <f t="shared" si="0"/>
        <v>1476</v>
      </c>
      <c r="O19" s="298">
        <f t="shared" si="0"/>
        <v>35255.199999999997</v>
      </c>
      <c r="P19" s="298">
        <f t="shared" si="0"/>
        <v>32611.06</v>
      </c>
      <c r="Q19" s="347">
        <f t="shared" si="0"/>
        <v>182081</v>
      </c>
      <c r="R19" s="298">
        <f t="shared" si="0"/>
        <v>1304002.46</v>
      </c>
      <c r="S19" s="298">
        <f t="shared" si="0"/>
        <v>1206202.28</v>
      </c>
      <c r="T19" s="298">
        <f t="shared" si="0"/>
        <v>0</v>
      </c>
      <c r="U19" s="277"/>
      <c r="V19" s="278"/>
      <c r="W19" s="299"/>
      <c r="X19" s="299"/>
      <c r="Y19" s="187"/>
    </row>
    <row r="20" spans="1:28" s="266" customFormat="1" ht="23.25" x14ac:dyDescent="0.2">
      <c r="A20" s="301"/>
      <c r="B20" s="302"/>
      <c r="C20" s="303"/>
      <c r="D20" s="303"/>
      <c r="E20" s="304" t="s">
        <v>3</v>
      </c>
      <c r="F20" s="345">
        <f>F25</f>
        <v>178446</v>
      </c>
      <c r="G20" s="288">
        <f>G25</f>
        <v>1256702.21</v>
      </c>
      <c r="H20" s="288">
        <f>H25</f>
        <v>1162449.55</v>
      </c>
      <c r="I20" s="345"/>
      <c r="J20" s="288"/>
      <c r="K20" s="345"/>
      <c r="L20" s="288"/>
      <c r="M20" s="288"/>
      <c r="N20" s="345"/>
      <c r="O20" s="288"/>
      <c r="P20" s="288"/>
      <c r="Q20" s="345">
        <f>F20</f>
        <v>178446</v>
      </c>
      <c r="R20" s="288">
        <f>G20</f>
        <v>1256702.21</v>
      </c>
      <c r="S20" s="288">
        <f>H20</f>
        <v>1162449.55</v>
      </c>
      <c r="T20" s="288"/>
      <c r="U20" s="305"/>
      <c r="V20" s="306"/>
      <c r="W20" s="307"/>
      <c r="X20" s="307"/>
    </row>
    <row r="21" spans="1:28" s="266" customFormat="1" ht="23.25" x14ac:dyDescent="0.2">
      <c r="A21" s="301"/>
      <c r="B21" s="302"/>
      <c r="C21" s="303"/>
      <c r="D21" s="303"/>
      <c r="E21" s="304" t="s">
        <v>4</v>
      </c>
      <c r="F21" s="345"/>
      <c r="G21" s="288"/>
      <c r="H21" s="288"/>
      <c r="I21" s="345">
        <f>I25</f>
        <v>146924</v>
      </c>
      <c r="J21" s="288">
        <f>J25</f>
        <v>673410.28</v>
      </c>
      <c r="K21" s="345"/>
      <c r="L21" s="288"/>
      <c r="M21" s="288"/>
      <c r="N21" s="345"/>
      <c r="O21" s="288"/>
      <c r="P21" s="288"/>
      <c r="Q21" s="345"/>
      <c r="R21" s="288"/>
      <c r="S21" s="288"/>
      <c r="T21" s="288"/>
      <c r="U21" s="305"/>
      <c r="V21" s="306"/>
      <c r="W21" s="307"/>
      <c r="X21" s="307"/>
      <c r="Y21" s="308"/>
      <c r="Z21" s="308"/>
      <c r="AA21" s="308"/>
    </row>
    <row r="22" spans="1:28" s="266" customFormat="1" ht="23.25" x14ac:dyDescent="0.2">
      <c r="A22" s="301"/>
      <c r="B22" s="302"/>
      <c r="C22" s="303"/>
      <c r="D22" s="303"/>
      <c r="E22" s="304" t="s">
        <v>48</v>
      </c>
      <c r="F22" s="345"/>
      <c r="G22" s="288"/>
      <c r="H22" s="288"/>
      <c r="I22" s="345"/>
      <c r="J22" s="288"/>
      <c r="K22" s="345">
        <f>K19</f>
        <v>2159</v>
      </c>
      <c r="L22" s="288">
        <f t="shared" ref="L22:M22" si="1">L19</f>
        <v>12045.05</v>
      </c>
      <c r="M22" s="288">
        <f t="shared" si="1"/>
        <v>11141.67</v>
      </c>
      <c r="N22" s="345"/>
      <c r="O22" s="288"/>
      <c r="P22" s="288"/>
      <c r="Q22" s="345">
        <f>K22</f>
        <v>2159</v>
      </c>
      <c r="R22" s="288">
        <f>L22</f>
        <v>12045.05</v>
      </c>
      <c r="S22" s="288">
        <f>M22</f>
        <v>11141.67</v>
      </c>
      <c r="T22" s="288"/>
      <c r="U22" s="305"/>
      <c r="V22" s="306"/>
      <c r="W22" s="307"/>
      <c r="X22" s="307"/>
      <c r="Y22" s="308"/>
      <c r="Z22" s="308"/>
      <c r="AA22" s="308"/>
    </row>
    <row r="23" spans="1:28" s="266" customFormat="1" ht="23.25" x14ac:dyDescent="0.2">
      <c r="A23" s="301"/>
      <c r="B23" s="302"/>
      <c r="C23" s="303"/>
      <c r="D23" s="303"/>
      <c r="E23" s="304" t="s">
        <v>15</v>
      </c>
      <c r="F23" s="345"/>
      <c r="G23" s="288"/>
      <c r="H23" s="288"/>
      <c r="I23" s="345"/>
      <c r="J23" s="288"/>
      <c r="K23" s="345"/>
      <c r="L23" s="288"/>
      <c r="M23" s="288"/>
      <c r="N23" s="345"/>
      <c r="O23" s="288"/>
      <c r="P23" s="288"/>
      <c r="Q23" s="345">
        <f t="shared" ref="Q23:S24" si="2">N23</f>
        <v>0</v>
      </c>
      <c r="R23" s="288">
        <f t="shared" si="2"/>
        <v>0</v>
      </c>
      <c r="S23" s="288">
        <f t="shared" si="2"/>
        <v>0</v>
      </c>
      <c r="T23" s="288"/>
      <c r="U23" s="305"/>
      <c r="V23" s="306"/>
      <c r="W23" s="307"/>
      <c r="X23" s="307"/>
      <c r="Y23" s="308"/>
      <c r="Z23" s="308"/>
      <c r="AA23" s="308"/>
    </row>
    <row r="24" spans="1:28" s="266" customFormat="1" ht="23.25" x14ac:dyDescent="0.2">
      <c r="A24" s="301"/>
      <c r="B24" s="302"/>
      <c r="C24" s="265"/>
      <c r="D24" s="265"/>
      <c r="E24" s="304" t="s">
        <v>16</v>
      </c>
      <c r="F24" s="346"/>
      <c r="G24" s="290"/>
      <c r="H24" s="290"/>
      <c r="I24" s="346"/>
      <c r="J24" s="290"/>
      <c r="K24" s="346"/>
      <c r="L24" s="290"/>
      <c r="M24" s="290"/>
      <c r="N24" s="345">
        <f>N25</f>
        <v>1476</v>
      </c>
      <c r="O24" s="288">
        <f t="shared" ref="O24:P24" si="3">O25</f>
        <v>35255.199999999997</v>
      </c>
      <c r="P24" s="288">
        <f t="shared" si="3"/>
        <v>32611.06</v>
      </c>
      <c r="Q24" s="345">
        <f t="shared" si="2"/>
        <v>1476</v>
      </c>
      <c r="R24" s="288">
        <f t="shared" si="2"/>
        <v>35255.199999999997</v>
      </c>
      <c r="S24" s="288">
        <f t="shared" si="2"/>
        <v>32611.06</v>
      </c>
      <c r="T24" s="288"/>
      <c r="U24" s="309"/>
      <c r="V24" s="310"/>
      <c r="W24" s="307"/>
      <c r="X24" s="307"/>
    </row>
    <row r="25" spans="1:28" s="317" customFormat="1" ht="37.5" customHeight="1" x14ac:dyDescent="0.2">
      <c r="A25" s="311"/>
      <c r="B25" s="312"/>
      <c r="C25" s="312"/>
      <c r="D25" s="312"/>
      <c r="E25" s="313" t="s">
        <v>77</v>
      </c>
      <c r="F25" s="347">
        <f>F19</f>
        <v>178446</v>
      </c>
      <c r="G25" s="298">
        <f t="shared" ref="G25:T25" si="4">G19</f>
        <v>1256702.21</v>
      </c>
      <c r="H25" s="298">
        <f>H19</f>
        <v>1162449.55</v>
      </c>
      <c r="I25" s="347">
        <f t="shared" si="4"/>
        <v>146924</v>
      </c>
      <c r="J25" s="298">
        <f t="shared" si="4"/>
        <v>673410.28</v>
      </c>
      <c r="K25" s="347">
        <f t="shared" si="4"/>
        <v>2159</v>
      </c>
      <c r="L25" s="298">
        <f t="shared" si="4"/>
        <v>12045.05</v>
      </c>
      <c r="M25" s="298">
        <f t="shared" si="4"/>
        <v>11141.67</v>
      </c>
      <c r="N25" s="347">
        <f t="shared" si="4"/>
        <v>1476</v>
      </c>
      <c r="O25" s="298">
        <f t="shared" si="4"/>
        <v>35255.199999999997</v>
      </c>
      <c r="P25" s="298">
        <f t="shared" si="4"/>
        <v>32611.06</v>
      </c>
      <c r="Q25" s="347">
        <f>Q19</f>
        <v>182081</v>
      </c>
      <c r="R25" s="298">
        <f t="shared" si="4"/>
        <v>1304002.46</v>
      </c>
      <c r="S25" s="298">
        <f>S19</f>
        <v>1206202.28</v>
      </c>
      <c r="T25" s="298">
        <f t="shared" si="4"/>
        <v>0</v>
      </c>
      <c r="U25" s="314"/>
      <c r="V25" s="315"/>
      <c r="W25" s="316"/>
      <c r="X25" s="316"/>
      <c r="Z25" s="318"/>
    </row>
    <row r="26" spans="1:28" s="250" customFormat="1" x14ac:dyDescent="0.3">
      <c r="A26" s="319"/>
      <c r="B26" s="320"/>
      <c r="C26" s="321"/>
      <c r="D26" s="321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3"/>
      <c r="R26" s="323"/>
      <c r="S26" s="324"/>
      <c r="T26" s="323"/>
      <c r="U26" s="325"/>
      <c r="V26" s="325"/>
      <c r="W26" s="272"/>
      <c r="X26" s="272"/>
      <c r="Z26" s="326"/>
    </row>
    <row r="27" spans="1:28" s="250" customFormat="1" x14ac:dyDescent="0.3">
      <c r="A27" s="319"/>
      <c r="B27" s="320"/>
      <c r="C27" s="321"/>
      <c r="D27" s="321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322"/>
      <c r="Q27" s="323"/>
      <c r="R27" s="323"/>
      <c r="S27" s="323"/>
      <c r="T27" s="323"/>
      <c r="U27" s="325"/>
      <c r="V27" s="325"/>
      <c r="W27" s="272"/>
      <c r="X27" s="272"/>
      <c r="Z27" s="326"/>
    </row>
    <row r="28" spans="1:28" s="250" customFormat="1" x14ac:dyDescent="0.3">
      <c r="A28" s="319"/>
      <c r="B28" s="320"/>
      <c r="C28" s="321"/>
      <c r="D28" s="321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322"/>
      <c r="Q28" s="323"/>
      <c r="R28" s="323"/>
      <c r="S28" s="327"/>
      <c r="T28" s="323"/>
      <c r="U28" s="325"/>
      <c r="V28" s="325"/>
      <c r="W28" s="272"/>
      <c r="X28" s="272"/>
      <c r="Z28" s="326"/>
    </row>
    <row r="29" spans="1:28" s="250" customFormat="1" x14ac:dyDescent="0.3">
      <c r="A29" s="319"/>
      <c r="B29" s="320"/>
      <c r="C29" s="321"/>
      <c r="D29" s="321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322"/>
      <c r="Q29" s="323"/>
      <c r="R29" s="323"/>
      <c r="S29" s="323"/>
      <c r="T29" s="323"/>
      <c r="U29" s="187"/>
      <c r="V29" s="187"/>
      <c r="W29" s="272"/>
      <c r="X29" s="272"/>
      <c r="Z29" s="326"/>
    </row>
    <row r="30" spans="1:28" s="250" customFormat="1" ht="26.25" customHeight="1" x14ac:dyDescent="0.3">
      <c r="A30" s="328"/>
      <c r="B30" s="153" t="s">
        <v>254</v>
      </c>
      <c r="C30" s="153"/>
      <c r="D30" s="153"/>
      <c r="E30" s="374" t="s">
        <v>255</v>
      </c>
      <c r="F30" s="374"/>
      <c r="G30" s="374"/>
      <c r="H30" s="374"/>
      <c r="I30" s="329"/>
      <c r="J30" s="330"/>
      <c r="K30" s="154"/>
      <c r="L30" s="155"/>
      <c r="M30" s="156" t="s">
        <v>256</v>
      </c>
      <c r="P30" s="331"/>
      <c r="Q30" s="331"/>
      <c r="R30" s="331"/>
      <c r="S30" s="331"/>
      <c r="T30" s="331"/>
      <c r="U30" s="331"/>
      <c r="V30" s="331"/>
      <c r="W30" s="332">
        <f>S25*1.2</f>
        <v>1447442.736</v>
      </c>
      <c r="X30" s="331"/>
      <c r="Y30" s="331"/>
      <c r="Z30" s="331"/>
      <c r="AA30" s="331"/>
      <c r="AB30" s="323"/>
    </row>
    <row r="31" spans="1:28" s="334" customFormat="1" x14ac:dyDescent="0.35">
      <c r="A31" s="333"/>
      <c r="B31" s="157"/>
      <c r="C31" s="157"/>
      <c r="D31" s="158"/>
      <c r="E31" s="159"/>
      <c r="F31" s="160"/>
      <c r="G31" s="161"/>
      <c r="H31" s="162"/>
      <c r="I31" s="187"/>
      <c r="J31" s="187"/>
      <c r="K31" s="162"/>
      <c r="L31" s="162"/>
      <c r="M31" s="156"/>
      <c r="P31" s="335"/>
      <c r="Q31" s="336"/>
      <c r="R31" s="336"/>
      <c r="S31" s="336"/>
      <c r="T31" s="336"/>
      <c r="U31" s="337"/>
      <c r="V31" s="337"/>
      <c r="W31" s="338"/>
      <c r="X31" s="338"/>
      <c r="Y31" s="331"/>
      <c r="Z31" s="331"/>
      <c r="AA31" s="331"/>
      <c r="AB31" s="339"/>
    </row>
    <row r="32" spans="1:28" s="250" customFormat="1" x14ac:dyDescent="0.35">
      <c r="A32" s="328"/>
      <c r="B32" s="163"/>
      <c r="C32" s="163"/>
      <c r="D32" s="164"/>
      <c r="E32" s="165"/>
      <c r="F32" s="166"/>
      <c r="G32" s="167"/>
      <c r="H32" s="168"/>
      <c r="I32" s="187"/>
      <c r="J32" s="187"/>
      <c r="K32" s="168"/>
      <c r="L32" s="168"/>
      <c r="M32" s="156"/>
      <c r="P32" s="335"/>
      <c r="Q32" s="336"/>
      <c r="R32" s="336"/>
      <c r="S32" s="336"/>
      <c r="T32" s="336"/>
      <c r="U32" s="337"/>
      <c r="V32" s="337"/>
      <c r="W32" s="338"/>
      <c r="X32" s="338"/>
      <c r="Y32" s="331"/>
      <c r="Z32" s="331"/>
      <c r="AA32" s="331"/>
      <c r="AB32" s="340"/>
    </row>
    <row r="33" spans="1:28" s="250" customFormat="1" ht="26.25" customHeight="1" x14ac:dyDescent="0.3">
      <c r="A33" s="328"/>
      <c r="B33" s="153" t="s">
        <v>257</v>
      </c>
      <c r="C33" s="153"/>
      <c r="D33" s="153"/>
      <c r="E33" s="374" t="s">
        <v>258</v>
      </c>
      <c r="F33" s="374"/>
      <c r="G33" s="374"/>
      <c r="H33" s="374"/>
      <c r="I33" s="330"/>
      <c r="J33" s="330"/>
      <c r="K33" s="154"/>
      <c r="L33" s="155"/>
      <c r="M33" s="156" t="s">
        <v>259</v>
      </c>
      <c r="P33" s="335"/>
      <c r="Q33" s="336"/>
      <c r="R33" s="336"/>
      <c r="S33" s="336"/>
      <c r="T33" s="336"/>
      <c r="U33" s="337"/>
      <c r="V33" s="337"/>
      <c r="W33" s="338"/>
      <c r="X33" s="338"/>
      <c r="Y33" s="331"/>
      <c r="Z33" s="331"/>
      <c r="AA33" s="331"/>
      <c r="AB33" s="340"/>
    </row>
    <row r="34" spans="1:28" x14ac:dyDescent="0.3">
      <c r="B34" s="151"/>
      <c r="C34" s="151"/>
      <c r="D34" s="169"/>
      <c r="E34" s="170"/>
      <c r="F34" s="171"/>
      <c r="G34" s="172"/>
      <c r="H34" s="172"/>
      <c r="I34" s="187"/>
      <c r="J34" s="187"/>
      <c r="L34" s="336"/>
      <c r="M34" s="336"/>
      <c r="N34" s="331"/>
      <c r="O34" s="331"/>
      <c r="AB34" s="336"/>
    </row>
    <row r="35" spans="1:28" x14ac:dyDescent="0.2">
      <c r="F35" s="187"/>
      <c r="G35" s="187"/>
      <c r="H35" s="187"/>
      <c r="I35" s="336"/>
      <c r="J35" s="336"/>
      <c r="K35" s="337"/>
      <c r="L35" s="338"/>
      <c r="M35" s="344"/>
      <c r="N35" s="331"/>
      <c r="O35" s="331"/>
    </row>
    <row r="36" spans="1:28" x14ac:dyDescent="0.2">
      <c r="F36" s="187"/>
      <c r="G36" s="187"/>
      <c r="H36" s="187"/>
      <c r="I36" s="187"/>
      <c r="J36" s="187"/>
      <c r="K36" s="187"/>
      <c r="L36" s="187"/>
      <c r="M36" s="187"/>
      <c r="N36" s="187"/>
      <c r="O36" s="187"/>
    </row>
    <row r="37" spans="1:28" x14ac:dyDescent="0.2">
      <c r="F37" s="187"/>
      <c r="G37" s="187"/>
      <c r="H37" s="187"/>
      <c r="I37" s="187"/>
      <c r="J37" s="187"/>
      <c r="K37" s="187"/>
      <c r="L37" s="187"/>
      <c r="M37" s="187"/>
      <c r="N37" s="187"/>
      <c r="O37" s="187"/>
    </row>
  </sheetData>
  <customSheetViews>
    <customSheetView guid="{0E27566C-5E8B-411A-84C7-F161A069C119}" scale="50" showPageBreaks="1" fitToPage="1" printArea="1" hiddenRows="1" hiddenColumns="1" view="pageBreakPreview" topLeftCell="A13">
      <selection activeCell="B20" sqref="B20"/>
      <pageMargins left="0.19685039370078741" right="0.19685039370078741" top="0.19685039370078741" bottom="0.19685039370078741" header="0" footer="0"/>
      <printOptions horizontalCentered="1"/>
      <pageSetup paperSize="9" scale="21" fitToHeight="10" orientation="landscape" r:id="rId1"/>
    </customSheetView>
    <customSheetView guid="{375CA54E-07C4-42A8-B2DF-00F021A8A0AA}" scale="50" showPageBreaks="1" fitToPage="1" printArea="1" hiddenRows="1" hiddenColumns="1" view="pageBreakPreview" topLeftCell="A25">
      <selection activeCell="C30" sqref="C30"/>
      <pageMargins left="0.19685039370078741" right="0.19685039370078741" top="0.19685039370078741" bottom="0.19685039370078741" header="0" footer="0"/>
      <printOptions horizontalCentered="1"/>
      <pageSetup paperSize="9" scale="53" fitToHeight="10" orientation="landscape" r:id="rId2"/>
    </customSheetView>
  </customSheetViews>
  <mergeCells count="20">
    <mergeCell ref="W12:W13"/>
    <mergeCell ref="X12:X13"/>
    <mergeCell ref="T12:T13"/>
    <mergeCell ref="U12:U13"/>
    <mergeCell ref="A9:S9"/>
    <mergeCell ref="A11:S11"/>
    <mergeCell ref="A12:A13"/>
    <mergeCell ref="B12:B13"/>
    <mergeCell ref="C12:C13"/>
    <mergeCell ref="D12:D13"/>
    <mergeCell ref="E12:E13"/>
    <mergeCell ref="F12:H12"/>
    <mergeCell ref="Q12:S12"/>
    <mergeCell ref="I12:J12"/>
    <mergeCell ref="K12:M12"/>
    <mergeCell ref="A6:U6"/>
    <mergeCell ref="E30:H30"/>
    <mergeCell ref="E33:H33"/>
    <mergeCell ref="N12:P12"/>
    <mergeCell ref="V12:V13"/>
  </mergeCells>
  <phoneticPr fontId="20" type="noConversion"/>
  <pageMargins left="0.19685039370078741" right="0.19685039370078741" top="0.78740157480314965" bottom="0.39370078740157483" header="0.31496062992125984" footer="0.31496062992125984"/>
  <pageSetup paperSize="9" scale="23" fitToHeight="0" orientation="landscape" blackAndWhite="1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K79"/>
  <sheetViews>
    <sheetView tabSelected="1" view="pageBreakPreview" topLeftCell="A4" zoomScale="85" zoomScaleNormal="70" zoomScaleSheetLayoutView="85" workbookViewId="0">
      <selection activeCell="P18" sqref="P18"/>
    </sheetView>
  </sheetViews>
  <sheetFormatPr defaultColWidth="10.6640625" defaultRowHeight="15.75" outlineLevelCol="1" x14ac:dyDescent="0.25"/>
  <cols>
    <col min="1" max="1" width="6.5" style="3" customWidth="1"/>
    <col min="2" max="2" width="42" style="3" customWidth="1"/>
    <col min="3" max="3" width="23.5" style="3" customWidth="1"/>
    <col min="4" max="4" width="25.1640625" style="3" customWidth="1"/>
    <col min="5" max="5" width="22.1640625" style="3" customWidth="1"/>
    <col min="6" max="6" width="27.83203125" style="3" customWidth="1"/>
    <col min="7" max="7" width="19.33203125" style="3" customWidth="1"/>
    <col min="8" max="8" width="25.1640625" style="3" customWidth="1"/>
    <col min="9" max="12" width="27.1640625" style="2" hidden="1" customWidth="1" outlineLevel="1"/>
    <col min="13" max="13" width="17.5" style="3" bestFit="1" customWidth="1" collapsed="1"/>
    <col min="14" max="14" width="18.6640625" style="3" bestFit="1" customWidth="1"/>
    <col min="15" max="15" width="15.5" style="3" bestFit="1" customWidth="1"/>
    <col min="16" max="16" width="18.6640625" style="3" bestFit="1" customWidth="1"/>
    <col min="17" max="18" width="15.5" style="3" bestFit="1" customWidth="1"/>
    <col min="19" max="19" width="20.33203125" style="3" bestFit="1" customWidth="1"/>
    <col min="20" max="20" width="19.6640625" style="3" bestFit="1" customWidth="1"/>
    <col min="21" max="16384" width="10.6640625" style="3"/>
  </cols>
  <sheetData>
    <row r="1" spans="1:245" ht="15.75" hidden="1" customHeight="1" x14ac:dyDescent="0.25">
      <c r="A1" s="1"/>
      <c r="B1" s="1"/>
      <c r="C1" s="1"/>
      <c r="D1" s="1"/>
      <c r="E1" s="1"/>
      <c r="F1" s="1"/>
      <c r="G1" s="1"/>
      <c r="H1" s="1"/>
    </row>
    <row r="2" spans="1:245" ht="15.75" hidden="1" customHeight="1" x14ac:dyDescent="0.25">
      <c r="A2" s="1"/>
      <c r="B2" s="1"/>
      <c r="C2" s="1"/>
      <c r="D2" s="1"/>
      <c r="E2" s="1"/>
      <c r="F2" s="1"/>
      <c r="G2" s="1"/>
      <c r="H2" s="1"/>
    </row>
    <row r="3" spans="1:245" hidden="1" x14ac:dyDescent="0.25">
      <c r="A3" s="1"/>
      <c r="B3" s="1"/>
      <c r="C3" s="1"/>
      <c r="D3" s="1"/>
      <c r="E3" s="1"/>
      <c r="F3" s="1"/>
      <c r="G3" s="1"/>
      <c r="H3" s="1"/>
    </row>
    <row r="4" spans="1:245" x14ac:dyDescent="0.25">
      <c r="A4" s="1"/>
      <c r="B4" s="1"/>
      <c r="C4" s="1"/>
      <c r="D4" s="1"/>
      <c r="E4" s="1"/>
      <c r="F4" s="1"/>
      <c r="G4" s="1"/>
      <c r="H4" s="1"/>
    </row>
    <row r="5" spans="1:245" x14ac:dyDescent="0.25">
      <c r="A5" s="1"/>
      <c r="B5" s="1"/>
      <c r="C5" s="1"/>
      <c r="D5" s="1"/>
      <c r="E5" s="1"/>
      <c r="F5" s="1"/>
      <c r="G5" s="442" t="s">
        <v>163</v>
      </c>
      <c r="H5" s="443"/>
    </row>
    <row r="6" spans="1:245" x14ac:dyDescent="0.25">
      <c r="A6" s="1"/>
      <c r="B6" s="1"/>
      <c r="C6" s="1"/>
      <c r="D6" s="1"/>
      <c r="E6" s="1"/>
      <c r="F6" s="1"/>
      <c r="G6" s="442" t="s">
        <v>164</v>
      </c>
      <c r="H6" s="443"/>
    </row>
    <row r="7" spans="1:245" x14ac:dyDescent="0.25">
      <c r="A7" s="1"/>
      <c r="B7" s="1"/>
      <c r="C7" s="1"/>
      <c r="D7" s="1"/>
      <c r="E7" s="1"/>
      <c r="F7" s="1"/>
      <c r="G7" s="442" t="s">
        <v>165</v>
      </c>
      <c r="H7" s="443"/>
    </row>
    <row r="8" spans="1:245" x14ac:dyDescent="0.25">
      <c r="A8" s="1"/>
      <c r="B8" s="1"/>
      <c r="C8" s="1"/>
      <c r="D8" s="1"/>
      <c r="E8" s="1"/>
      <c r="F8" s="1"/>
      <c r="G8" s="1"/>
      <c r="H8" s="1"/>
      <c r="R8" s="104"/>
      <c r="S8" s="104"/>
      <c r="T8" s="104"/>
      <c r="U8" s="104"/>
      <c r="V8" s="104"/>
    </row>
    <row r="9" spans="1:245" s="7" customFormat="1" x14ac:dyDescent="0.25">
      <c r="A9" s="3"/>
      <c r="B9" s="3"/>
      <c r="C9" s="3"/>
      <c r="D9" s="3"/>
      <c r="E9" s="3"/>
      <c r="F9" s="3"/>
      <c r="G9" s="444" t="s">
        <v>19</v>
      </c>
      <c r="H9" s="445"/>
      <c r="I9" s="4"/>
      <c r="J9" s="4"/>
      <c r="K9" s="4"/>
      <c r="L9" s="4"/>
      <c r="M9" s="5"/>
      <c r="N9" s="5"/>
      <c r="O9" s="5"/>
      <c r="P9" s="5"/>
      <c r="Q9" s="5"/>
      <c r="R9" s="105"/>
      <c r="S9" s="105"/>
      <c r="T9" s="106"/>
      <c r="U9" s="106"/>
      <c r="V9" s="10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</row>
    <row r="10" spans="1:245" s="7" customFormat="1" x14ac:dyDescent="0.25">
      <c r="A10" s="3"/>
      <c r="B10" s="3"/>
      <c r="C10" s="3"/>
      <c r="D10" s="3"/>
      <c r="E10" s="3"/>
      <c r="F10" s="179" t="s">
        <v>20</v>
      </c>
      <c r="G10" s="446" t="s">
        <v>21</v>
      </c>
      <c r="H10" s="447"/>
      <c r="I10" s="4"/>
      <c r="J10" s="4"/>
      <c r="K10" s="4"/>
      <c r="L10" s="4"/>
      <c r="M10" s="5"/>
      <c r="N10" s="5"/>
      <c r="O10" s="5"/>
      <c r="P10" s="5"/>
      <c r="Q10" s="5"/>
      <c r="R10" s="105"/>
      <c r="S10" s="105"/>
      <c r="T10" s="107"/>
      <c r="U10" s="106"/>
      <c r="V10" s="10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</row>
    <row r="11" spans="1:245" s="7" customFormat="1" x14ac:dyDescent="0.25">
      <c r="A11" s="3"/>
      <c r="B11" s="3"/>
      <c r="C11" s="3"/>
      <c r="D11" s="3"/>
      <c r="E11" s="3"/>
      <c r="F11" s="3"/>
      <c r="G11" s="438" t="s">
        <v>69</v>
      </c>
      <c r="H11" s="439"/>
      <c r="I11" s="4"/>
      <c r="J11" s="4"/>
      <c r="K11" s="4"/>
      <c r="L11" s="4"/>
      <c r="M11" s="5"/>
      <c r="N11" s="5"/>
      <c r="O11" s="5"/>
      <c r="P11" s="5"/>
      <c r="Q11" s="5"/>
      <c r="R11" s="105"/>
      <c r="S11" s="105"/>
      <c r="T11" s="106"/>
      <c r="U11" s="106"/>
      <c r="V11" s="10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</row>
    <row r="12" spans="1:245" s="7" customFormat="1" x14ac:dyDescent="0.25">
      <c r="A12" s="430" t="s">
        <v>166</v>
      </c>
      <c r="B12" s="430"/>
      <c r="C12" s="430"/>
      <c r="D12" s="430"/>
      <c r="E12" s="430"/>
      <c r="F12" s="179" t="s">
        <v>22</v>
      </c>
      <c r="G12" s="440"/>
      <c r="H12" s="441"/>
      <c r="I12" s="4"/>
      <c r="J12" s="4"/>
      <c r="K12" s="4"/>
      <c r="L12" s="4"/>
      <c r="M12" s="5"/>
      <c r="N12" s="5"/>
      <c r="O12" s="5"/>
      <c r="P12" s="5"/>
      <c r="Q12" s="5"/>
      <c r="R12" s="105"/>
      <c r="S12" s="108"/>
      <c r="T12" s="106"/>
      <c r="U12" s="106"/>
      <c r="V12" s="10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</row>
    <row r="13" spans="1:245" s="7" customFormat="1" x14ac:dyDescent="0.25">
      <c r="A13" s="425" t="s">
        <v>23</v>
      </c>
      <c r="B13" s="425"/>
      <c r="C13" s="425"/>
      <c r="D13" s="425"/>
      <c r="E13" s="425"/>
      <c r="F13" s="3"/>
      <c r="G13" s="438" t="s">
        <v>167</v>
      </c>
      <c r="H13" s="439"/>
      <c r="I13" s="4"/>
      <c r="J13" s="4"/>
      <c r="K13" s="4"/>
      <c r="L13" s="4"/>
      <c r="M13" s="5"/>
      <c r="N13" s="5"/>
      <c r="O13" s="5"/>
      <c r="P13" s="5"/>
      <c r="Q13" s="5"/>
      <c r="R13" s="105"/>
      <c r="S13" s="105"/>
      <c r="T13" s="106"/>
      <c r="U13" s="106"/>
      <c r="V13" s="10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</row>
    <row r="14" spans="1:245" s="7" customFormat="1" x14ac:dyDescent="0.25">
      <c r="A14" s="430" t="s">
        <v>168</v>
      </c>
      <c r="B14" s="430"/>
      <c r="C14" s="430"/>
      <c r="D14" s="430"/>
      <c r="E14" s="430"/>
      <c r="F14" s="179" t="s">
        <v>22</v>
      </c>
      <c r="G14" s="440"/>
      <c r="H14" s="441"/>
      <c r="I14" s="4"/>
      <c r="J14" s="4"/>
      <c r="K14" s="4"/>
      <c r="L14" s="4"/>
      <c r="M14" s="5"/>
      <c r="N14" s="5"/>
      <c r="O14" s="5"/>
      <c r="P14" s="5"/>
      <c r="Q14" s="5"/>
      <c r="R14" s="105"/>
      <c r="S14" s="108"/>
      <c r="T14" s="106"/>
      <c r="U14" s="106"/>
      <c r="V14" s="10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</row>
    <row r="15" spans="1:245" s="7" customFormat="1" x14ac:dyDescent="0.25">
      <c r="A15" s="425" t="s">
        <v>23</v>
      </c>
      <c r="B15" s="425"/>
      <c r="C15" s="425"/>
      <c r="D15" s="425"/>
      <c r="E15" s="425"/>
      <c r="F15" s="3"/>
      <c r="G15" s="438" t="s">
        <v>169</v>
      </c>
      <c r="H15" s="439"/>
      <c r="I15" s="4"/>
      <c r="J15" s="4"/>
      <c r="K15" s="4"/>
      <c r="L15" s="4"/>
      <c r="M15" s="5"/>
      <c r="N15" s="5"/>
      <c r="O15" s="5"/>
      <c r="P15" s="5"/>
      <c r="Q15" s="5"/>
      <c r="R15" s="105"/>
      <c r="S15" s="105"/>
      <c r="T15" s="106"/>
      <c r="U15" s="106"/>
      <c r="V15" s="10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</row>
    <row r="16" spans="1:245" s="7" customFormat="1" x14ac:dyDescent="0.25">
      <c r="A16" s="430" t="s">
        <v>170</v>
      </c>
      <c r="B16" s="430"/>
      <c r="C16" s="430"/>
      <c r="D16" s="430"/>
      <c r="E16" s="430"/>
      <c r="F16" s="179" t="s">
        <v>22</v>
      </c>
      <c r="G16" s="440"/>
      <c r="H16" s="441"/>
      <c r="I16" s="4"/>
      <c r="J16" s="4"/>
      <c r="K16" s="4"/>
      <c r="L16" s="4"/>
      <c r="M16" s="5"/>
      <c r="N16" s="5"/>
      <c r="O16" s="5"/>
      <c r="P16" s="5"/>
      <c r="Q16" s="5"/>
      <c r="R16" s="105"/>
      <c r="S16" s="108"/>
      <c r="T16" s="106"/>
      <c r="U16" s="106"/>
      <c r="V16" s="10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</row>
    <row r="17" spans="1:245" s="7" customFormat="1" x14ac:dyDescent="0.25">
      <c r="A17" s="425" t="s">
        <v>23</v>
      </c>
      <c r="B17" s="425"/>
      <c r="C17" s="425"/>
      <c r="D17" s="425"/>
      <c r="E17" s="425"/>
      <c r="F17" s="3"/>
      <c r="G17" s="438" t="s">
        <v>171</v>
      </c>
      <c r="H17" s="439"/>
      <c r="I17" s="4"/>
      <c r="J17" s="4"/>
      <c r="K17" s="4"/>
      <c r="L17" s="4"/>
      <c r="M17" s="5"/>
      <c r="N17" s="5"/>
      <c r="O17" s="5"/>
      <c r="P17" s="5"/>
      <c r="Q17" s="5"/>
      <c r="R17" s="105"/>
      <c r="S17" s="105"/>
      <c r="T17" s="106"/>
      <c r="U17" s="106"/>
      <c r="V17" s="10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</row>
    <row r="18" spans="1:245" s="7" customFormat="1" ht="31.5" customHeight="1" x14ac:dyDescent="0.25">
      <c r="A18" s="430" t="s">
        <v>172</v>
      </c>
      <c r="B18" s="430"/>
      <c r="C18" s="430"/>
      <c r="D18" s="430"/>
      <c r="E18" s="430"/>
      <c r="F18" s="179" t="s">
        <v>22</v>
      </c>
      <c r="G18" s="440"/>
      <c r="H18" s="441"/>
      <c r="I18" s="4"/>
      <c r="J18" s="4"/>
      <c r="K18" s="4"/>
      <c r="L18" s="4"/>
      <c r="M18" s="5"/>
      <c r="N18" s="5"/>
      <c r="O18" s="5"/>
      <c r="P18" s="5"/>
      <c r="Q18" s="5"/>
      <c r="R18" s="105"/>
      <c r="S18" s="108"/>
      <c r="T18" s="106"/>
      <c r="U18" s="106"/>
      <c r="V18" s="10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</row>
    <row r="19" spans="1:245" s="7" customFormat="1" x14ac:dyDescent="0.25">
      <c r="A19" s="425" t="s">
        <v>23</v>
      </c>
      <c r="B19" s="425"/>
      <c r="C19" s="425"/>
      <c r="D19" s="425"/>
      <c r="E19" s="425"/>
      <c r="F19" s="8"/>
      <c r="G19" s="426"/>
      <c r="H19" s="427"/>
      <c r="I19" s="4"/>
      <c r="J19" s="4"/>
      <c r="K19" s="4"/>
      <c r="L19" s="4"/>
      <c r="M19" s="5"/>
      <c r="N19" s="5"/>
      <c r="O19" s="5"/>
      <c r="P19" s="5"/>
      <c r="Q19" s="5"/>
      <c r="R19" s="105"/>
      <c r="S19" s="105"/>
      <c r="T19" s="106"/>
      <c r="U19" s="106"/>
      <c r="V19" s="10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</row>
    <row r="20" spans="1:245" s="7" customFormat="1" x14ac:dyDescent="0.25">
      <c r="A20" s="430" t="s">
        <v>173</v>
      </c>
      <c r="B20" s="430"/>
      <c r="C20" s="430"/>
      <c r="D20" s="430"/>
      <c r="E20" s="430"/>
      <c r="F20" s="9"/>
      <c r="G20" s="428"/>
      <c r="H20" s="429"/>
      <c r="I20" s="4"/>
      <c r="J20" s="4"/>
      <c r="K20" s="4"/>
      <c r="L20" s="4"/>
      <c r="M20" s="5"/>
      <c r="N20" s="5"/>
      <c r="O20" s="5"/>
      <c r="P20" s="5"/>
      <c r="Q20" s="5"/>
      <c r="R20" s="105"/>
      <c r="S20" s="108"/>
      <c r="T20" s="106"/>
      <c r="U20" s="106"/>
      <c r="V20" s="10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</row>
    <row r="21" spans="1:245" s="7" customFormat="1" x14ac:dyDescent="0.25">
      <c r="A21" s="425" t="s">
        <v>25</v>
      </c>
      <c r="B21" s="425"/>
      <c r="C21" s="425"/>
      <c r="D21" s="425"/>
      <c r="E21" s="425"/>
      <c r="F21" s="8"/>
      <c r="G21" s="426"/>
      <c r="H21" s="427"/>
      <c r="I21" s="4"/>
      <c r="J21" s="4"/>
      <c r="K21" s="4"/>
      <c r="L21" s="4"/>
      <c r="M21" s="5"/>
      <c r="N21" s="5"/>
      <c r="O21" s="5"/>
      <c r="P21" s="5"/>
      <c r="Q21" s="5"/>
      <c r="R21" s="105"/>
      <c r="S21" s="105"/>
      <c r="T21" s="106"/>
      <c r="U21" s="106"/>
      <c r="V21" s="10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</row>
    <row r="22" spans="1:245" s="7" customFormat="1" ht="30" customHeight="1" x14ac:dyDescent="0.25">
      <c r="A22" s="430" t="s">
        <v>174</v>
      </c>
      <c r="B22" s="430"/>
      <c r="C22" s="430"/>
      <c r="D22" s="430"/>
      <c r="E22" s="430"/>
      <c r="F22" s="9"/>
      <c r="G22" s="428"/>
      <c r="H22" s="429"/>
      <c r="I22" s="4"/>
      <c r="J22" s="4"/>
      <c r="K22" s="4"/>
      <c r="L22" s="4"/>
      <c r="M22" s="5"/>
      <c r="N22" s="5"/>
      <c r="O22" s="5"/>
      <c r="P22" s="5"/>
      <c r="Q22" s="5"/>
      <c r="R22" s="105"/>
      <c r="S22" s="108"/>
      <c r="T22" s="106"/>
      <c r="U22" s="106"/>
      <c r="V22" s="10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</row>
    <row r="23" spans="1:245" s="7" customFormat="1" ht="15.75" customHeight="1" x14ac:dyDescent="0.25">
      <c r="A23" s="431" t="s">
        <v>27</v>
      </c>
      <c r="B23" s="431"/>
      <c r="C23" s="431"/>
      <c r="D23" s="431"/>
      <c r="E23" s="431"/>
      <c r="F23" s="10"/>
      <c r="G23" s="10"/>
      <c r="H23" s="10"/>
      <c r="I23" s="11"/>
      <c r="J23" s="11"/>
      <c r="K23" s="11"/>
      <c r="L23" s="11"/>
      <c r="M23" s="6"/>
      <c r="N23" s="6"/>
      <c r="O23" s="6"/>
      <c r="P23" s="6"/>
      <c r="Q23" s="6"/>
      <c r="R23" s="106"/>
      <c r="S23" s="106"/>
      <c r="T23" s="106"/>
      <c r="U23" s="106"/>
      <c r="V23" s="106"/>
      <c r="W23" s="6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</row>
    <row r="24" spans="1:245" s="7" customFormat="1" x14ac:dyDescent="0.25">
      <c r="A24" s="3"/>
      <c r="B24" s="3"/>
      <c r="C24" s="3"/>
      <c r="E24" s="179"/>
      <c r="F24" s="179" t="s">
        <v>28</v>
      </c>
      <c r="G24" s="432"/>
      <c r="H24" s="432"/>
      <c r="I24" s="11"/>
      <c r="J24" s="11"/>
      <c r="K24" s="11"/>
      <c r="L24" s="11"/>
      <c r="M24" s="6"/>
      <c r="N24" s="6"/>
      <c r="O24" s="6"/>
      <c r="P24" s="6"/>
      <c r="Q24" s="6"/>
      <c r="R24" s="106"/>
      <c r="S24" s="106"/>
      <c r="T24" s="106"/>
      <c r="U24" s="106"/>
      <c r="V24" s="106"/>
      <c r="W24" s="6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</row>
    <row r="25" spans="1:245" s="7" customFormat="1" x14ac:dyDescent="0.25">
      <c r="A25" s="3"/>
      <c r="B25" s="3"/>
      <c r="C25" s="3"/>
      <c r="E25" s="179" t="s">
        <v>29</v>
      </c>
      <c r="F25" s="175" t="s">
        <v>30</v>
      </c>
      <c r="G25" s="432" t="s">
        <v>175</v>
      </c>
      <c r="H25" s="432"/>
      <c r="I25" s="13"/>
      <c r="J25" s="13"/>
      <c r="K25" s="13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</row>
    <row r="26" spans="1:245" s="7" customFormat="1" x14ac:dyDescent="0.25">
      <c r="A26" s="3"/>
      <c r="B26" s="3"/>
      <c r="C26" s="3"/>
      <c r="D26" s="3"/>
      <c r="E26" s="3"/>
      <c r="F26" s="178" t="s">
        <v>31</v>
      </c>
      <c r="G26" s="433">
        <v>43811</v>
      </c>
      <c r="H26" s="433"/>
      <c r="I26" s="13"/>
      <c r="J26" s="13"/>
      <c r="K26" s="13"/>
      <c r="L26" s="1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</row>
    <row r="27" spans="1:245" s="7" customFormat="1" ht="15" customHeight="1" x14ac:dyDescent="0.25">
      <c r="A27" s="3"/>
      <c r="B27" s="3"/>
      <c r="C27" s="3"/>
      <c r="D27" s="3"/>
      <c r="E27" s="3"/>
      <c r="F27" s="179" t="s">
        <v>76</v>
      </c>
      <c r="G27" s="432"/>
      <c r="H27" s="432"/>
      <c r="I27" s="11"/>
      <c r="J27" s="11"/>
      <c r="K27" s="11"/>
      <c r="L27" s="1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</row>
    <row r="28" spans="1:245" x14ac:dyDescent="0.25">
      <c r="A28" s="1"/>
      <c r="B28" s="1"/>
      <c r="C28" s="1"/>
      <c r="D28" s="1"/>
      <c r="E28" s="1"/>
      <c r="F28" s="1"/>
      <c r="G28" s="1"/>
      <c r="H28" s="1"/>
    </row>
    <row r="29" spans="1:245" ht="12.75" customHeight="1" x14ac:dyDescent="0.25">
      <c r="A29" s="1"/>
      <c r="B29" s="1"/>
      <c r="C29" s="1"/>
      <c r="D29" s="1"/>
      <c r="E29" s="176" t="s">
        <v>32</v>
      </c>
      <c r="F29" s="434" t="s">
        <v>33</v>
      </c>
      <c r="G29" s="436" t="s">
        <v>34</v>
      </c>
      <c r="H29" s="437"/>
    </row>
    <row r="30" spans="1:245" x14ac:dyDescent="0.25">
      <c r="A30" s="1"/>
      <c r="B30" s="1"/>
      <c r="C30" s="1"/>
      <c r="D30" s="1"/>
      <c r="E30" s="177"/>
      <c r="F30" s="435"/>
      <c r="G30" s="14" t="s">
        <v>35</v>
      </c>
      <c r="H30" s="15" t="s">
        <v>36</v>
      </c>
    </row>
    <row r="31" spans="1:245" x14ac:dyDescent="0.25">
      <c r="A31" s="1"/>
      <c r="B31" s="1"/>
      <c r="C31" s="1"/>
      <c r="D31" s="1"/>
      <c r="E31" s="16" t="s">
        <v>99</v>
      </c>
      <c r="F31" s="183">
        <v>44286</v>
      </c>
      <c r="G31" s="183">
        <v>44256</v>
      </c>
      <c r="H31" s="212">
        <f>F31</f>
        <v>44286</v>
      </c>
    </row>
    <row r="32" spans="1:245" x14ac:dyDescent="0.25">
      <c r="A32" s="1"/>
      <c r="B32" s="1"/>
      <c r="C32" s="1"/>
      <c r="D32" s="1"/>
      <c r="E32" s="1"/>
      <c r="F32" s="1"/>
      <c r="G32" s="1"/>
      <c r="H32" s="1"/>
    </row>
    <row r="33" spans="1:20" s="22" customFormat="1" x14ac:dyDescent="0.25">
      <c r="A33" s="17"/>
      <c r="B33" s="17"/>
      <c r="C33" s="18"/>
      <c r="D33" s="19"/>
      <c r="E33" s="20"/>
      <c r="F33" s="19"/>
      <c r="G33" s="20"/>
      <c r="H33" s="19"/>
      <c r="I33" s="21"/>
      <c r="J33" s="21"/>
      <c r="K33" s="21"/>
      <c r="L33" s="21"/>
    </row>
    <row r="34" spans="1:20" s="22" customFormat="1" ht="16.5" x14ac:dyDescent="0.25">
      <c r="A34" s="423" t="s">
        <v>176</v>
      </c>
      <c r="B34" s="424"/>
      <c r="C34" s="424"/>
      <c r="D34" s="424"/>
      <c r="E34" s="424"/>
      <c r="F34" s="424"/>
      <c r="G34" s="424"/>
      <c r="H34" s="424"/>
      <c r="I34" s="21" t="s">
        <v>177</v>
      </c>
      <c r="J34" s="21"/>
      <c r="K34" s="21"/>
      <c r="L34" s="21"/>
    </row>
    <row r="35" spans="1:20" s="22" customFormat="1" ht="16.5" x14ac:dyDescent="0.25">
      <c r="A35" s="423" t="s">
        <v>261</v>
      </c>
      <c r="B35" s="424"/>
      <c r="C35" s="424"/>
      <c r="D35" s="424"/>
      <c r="E35" s="424"/>
      <c r="F35" s="424"/>
      <c r="G35" s="424"/>
      <c r="H35" s="424"/>
      <c r="I35" s="21"/>
      <c r="J35" s="21"/>
      <c r="K35" s="21"/>
      <c r="L35" s="21"/>
    </row>
    <row r="36" spans="1:20" s="22" customFormat="1" ht="17.25" thickBot="1" x14ac:dyDescent="0.3">
      <c r="A36" s="23" t="s">
        <v>178</v>
      </c>
      <c r="B36" s="24"/>
      <c r="C36" s="24"/>
      <c r="D36" s="24"/>
      <c r="E36" s="24"/>
      <c r="F36" s="24"/>
      <c r="G36" s="24"/>
      <c r="H36" s="24"/>
      <c r="I36" s="21"/>
      <c r="J36" s="21"/>
      <c r="K36" s="21"/>
      <c r="L36" s="21"/>
    </row>
    <row r="37" spans="1:20" s="22" customFormat="1" ht="22.5" customHeight="1" thickBot="1" x14ac:dyDescent="0.3">
      <c r="A37" s="404" t="s">
        <v>179</v>
      </c>
      <c r="B37" s="407" t="s">
        <v>180</v>
      </c>
      <c r="C37" s="410" t="s">
        <v>181</v>
      </c>
      <c r="D37" s="411"/>
      <c r="E37" s="411"/>
      <c r="F37" s="411"/>
      <c r="G37" s="411"/>
      <c r="H37" s="412"/>
      <c r="I37" s="21"/>
      <c r="J37" s="21"/>
      <c r="K37" s="21"/>
      <c r="L37" s="21"/>
    </row>
    <row r="38" spans="1:20" s="22" customFormat="1" ht="15" customHeight="1" x14ac:dyDescent="0.3">
      <c r="A38" s="405"/>
      <c r="B38" s="408"/>
      <c r="C38" s="413" t="s">
        <v>182</v>
      </c>
      <c r="D38" s="414"/>
      <c r="E38" s="416" t="s">
        <v>183</v>
      </c>
      <c r="F38" s="417"/>
      <c r="G38" s="413" t="s">
        <v>184</v>
      </c>
      <c r="H38" s="414"/>
      <c r="I38" s="21"/>
      <c r="J38" s="21"/>
      <c r="K38" s="21"/>
      <c r="L38" s="21"/>
      <c r="M38" s="25"/>
      <c r="N38" s="26"/>
    </row>
    <row r="39" spans="1:20" s="22" customFormat="1" ht="16.5" customHeight="1" x14ac:dyDescent="0.3">
      <c r="A39" s="405"/>
      <c r="B39" s="408"/>
      <c r="C39" s="395"/>
      <c r="D39" s="415"/>
      <c r="E39" s="418"/>
      <c r="F39" s="419"/>
      <c r="G39" s="395"/>
      <c r="H39" s="415"/>
      <c r="I39" s="21"/>
      <c r="J39" s="21"/>
      <c r="K39" s="21"/>
      <c r="L39" s="21"/>
      <c r="M39" s="25"/>
      <c r="N39" s="26">
        <f>H56-M39</f>
        <v>1206202.28</v>
      </c>
    </row>
    <row r="40" spans="1:20" s="22" customFormat="1" x14ac:dyDescent="0.25">
      <c r="A40" s="405"/>
      <c r="B40" s="408"/>
      <c r="C40" s="395" t="s">
        <v>185</v>
      </c>
      <c r="D40" s="397" t="s">
        <v>186</v>
      </c>
      <c r="E40" s="421" t="s">
        <v>185</v>
      </c>
      <c r="F40" s="397" t="s">
        <v>187</v>
      </c>
      <c r="G40" s="395" t="s">
        <v>185</v>
      </c>
      <c r="H40" s="397" t="s">
        <v>187</v>
      </c>
      <c r="I40" s="21"/>
      <c r="J40" s="21"/>
      <c r="K40" s="21"/>
      <c r="L40" s="21"/>
    </row>
    <row r="41" spans="1:20" s="22" customFormat="1" x14ac:dyDescent="0.25">
      <c r="A41" s="405"/>
      <c r="B41" s="408"/>
      <c r="C41" s="395"/>
      <c r="D41" s="397"/>
      <c r="E41" s="421"/>
      <c r="F41" s="397"/>
      <c r="G41" s="395"/>
      <c r="H41" s="397"/>
      <c r="I41" s="21"/>
      <c r="J41" s="21"/>
      <c r="K41" s="21"/>
      <c r="L41" s="21"/>
    </row>
    <row r="42" spans="1:20" s="22" customFormat="1" ht="16.5" thickBot="1" x14ac:dyDescent="0.3">
      <c r="A42" s="406"/>
      <c r="B42" s="409"/>
      <c r="C42" s="396"/>
      <c r="D42" s="420"/>
      <c r="E42" s="422"/>
      <c r="F42" s="420"/>
      <c r="G42" s="396"/>
      <c r="H42" s="398"/>
      <c r="I42" s="27" t="s">
        <v>188</v>
      </c>
      <c r="J42" s="21"/>
      <c r="K42" s="21"/>
      <c r="L42" s="21"/>
    </row>
    <row r="43" spans="1:20" s="22" customFormat="1" ht="16.5" thickBot="1" x14ac:dyDescent="0.3">
      <c r="A43" s="28">
        <v>1</v>
      </c>
      <c r="B43" s="28">
        <v>2</v>
      </c>
      <c r="C43" s="29">
        <v>3</v>
      </c>
      <c r="D43" s="30">
        <v>4</v>
      </c>
      <c r="E43" s="354">
        <v>5</v>
      </c>
      <c r="F43" s="30">
        <v>6</v>
      </c>
      <c r="G43" s="29">
        <v>7</v>
      </c>
      <c r="H43" s="30">
        <v>8</v>
      </c>
      <c r="I43" s="31"/>
      <c r="J43" s="21"/>
      <c r="K43" s="21"/>
      <c r="L43" s="21"/>
    </row>
    <row r="44" spans="1:20" s="22" customFormat="1" ht="25.5" x14ac:dyDescent="0.2">
      <c r="A44" s="359" t="s">
        <v>14</v>
      </c>
      <c r="B44" s="360" t="s">
        <v>189</v>
      </c>
      <c r="C44" s="361">
        <f>C46+C49+C50+C53</f>
        <v>9626316</v>
      </c>
      <c r="D44" s="363">
        <f>D46+D49+D50+D53</f>
        <v>49113001.590000004</v>
      </c>
      <c r="E44" s="362">
        <f>E46+E49+E50+E53</f>
        <v>956901</v>
      </c>
      <c r="F44" s="363">
        <f>F46+F49+F50+F53</f>
        <v>7107215.2300000004</v>
      </c>
      <c r="G44" s="361">
        <f>Реестр!Q19</f>
        <v>182081</v>
      </c>
      <c r="H44" s="363">
        <f>H46+H49+H50+H53</f>
        <v>1206202.28</v>
      </c>
      <c r="I44" s="33">
        <v>8486700</v>
      </c>
      <c r="J44" s="33">
        <v>41200674.060000002</v>
      </c>
      <c r="K44" s="33">
        <v>8486700</v>
      </c>
      <c r="L44" s="33">
        <v>41200674.060000002</v>
      </c>
      <c r="M44" s="34">
        <v>9444235</v>
      </c>
      <c r="N44" s="34">
        <f>N46+N50+N53</f>
        <v>47906799.310000002</v>
      </c>
      <c r="O44" s="34">
        <v>774820</v>
      </c>
      <c r="P44" s="34">
        <v>5901013</v>
      </c>
      <c r="Q44" s="26">
        <f>C44-M44</f>
        <v>182081</v>
      </c>
      <c r="R44" s="26">
        <f>G44-Q44</f>
        <v>0</v>
      </c>
      <c r="S44" s="526">
        <f>D44-N44</f>
        <v>1206202.28</v>
      </c>
      <c r="T44" s="26">
        <f>H44-S44</f>
        <v>0</v>
      </c>
    </row>
    <row r="45" spans="1:20" s="22" customFormat="1" ht="16.5" thickBot="1" x14ac:dyDescent="0.25">
      <c r="A45" s="35"/>
      <c r="B45" s="36" t="s">
        <v>190</v>
      </c>
      <c r="C45" s="358"/>
      <c r="D45" s="38"/>
      <c r="E45" s="355"/>
      <c r="F45" s="38"/>
      <c r="G45" s="39"/>
      <c r="H45" s="40"/>
      <c r="I45" s="39"/>
      <c r="J45" s="40"/>
      <c r="K45" s="39"/>
      <c r="L45" s="40"/>
      <c r="M45" s="34"/>
      <c r="N45" s="34"/>
      <c r="O45" s="34"/>
      <c r="P45" s="34"/>
      <c r="S45" s="526">
        <f t="shared" ref="S45:S70" si="0">D45-N45</f>
        <v>0</v>
      </c>
      <c r="T45" s="26">
        <f t="shared" ref="T45:T70" si="1">H45-S45</f>
        <v>0</v>
      </c>
    </row>
    <row r="46" spans="1:20" s="22" customFormat="1" x14ac:dyDescent="0.2">
      <c r="A46" s="41" t="s">
        <v>57</v>
      </c>
      <c r="B46" s="42" t="s">
        <v>3</v>
      </c>
      <c r="C46" s="43">
        <f>G46+M46</f>
        <v>9577079</v>
      </c>
      <c r="D46" s="33">
        <f>H46+N46</f>
        <v>48046550.840000004</v>
      </c>
      <c r="E46" s="353">
        <f>G46+O46</f>
        <v>943970</v>
      </c>
      <c r="F46" s="33">
        <f>H46+P46</f>
        <v>6854298.3499999996</v>
      </c>
      <c r="G46" s="348">
        <f>Реестр!F19</f>
        <v>178446</v>
      </c>
      <c r="H46" s="33">
        <f>Реестр!H19</f>
        <v>1162449.55</v>
      </c>
      <c r="I46" s="44">
        <v>8450873</v>
      </c>
      <c r="J46" s="45">
        <v>40397743.68</v>
      </c>
      <c r="K46" s="44">
        <v>8450873</v>
      </c>
      <c r="L46" s="45">
        <v>40397743.68</v>
      </c>
      <c r="M46" s="34">
        <v>9398633</v>
      </c>
      <c r="N46" s="34">
        <v>46884101.289999999</v>
      </c>
      <c r="O46" s="34">
        <v>765524</v>
      </c>
      <c r="P46" s="34">
        <v>5691848.7999999998</v>
      </c>
      <c r="Q46" s="22">
        <v>754496</v>
      </c>
      <c r="R46" s="22">
        <v>5480826.4000000004</v>
      </c>
      <c r="S46" s="526">
        <f t="shared" si="0"/>
        <v>1162449.55</v>
      </c>
      <c r="T46" s="26">
        <f t="shared" si="1"/>
        <v>0</v>
      </c>
    </row>
    <row r="47" spans="1:20" s="22" customFormat="1" x14ac:dyDescent="0.2">
      <c r="A47" s="46" t="s">
        <v>58</v>
      </c>
      <c r="B47" s="47" t="s">
        <v>191</v>
      </c>
      <c r="C47" s="48">
        <f t="shared" ref="C47:C70" si="2">G47+M47</f>
        <v>0</v>
      </c>
      <c r="D47" s="49">
        <f t="shared" ref="D47:D52" si="3">H47+N47</f>
        <v>9609310.1699999999</v>
      </c>
      <c r="E47" s="356">
        <f t="shared" ref="E47:E70" si="4">G47</f>
        <v>0</v>
      </c>
      <c r="F47" s="49">
        <f>H47+P47</f>
        <v>1370859.67</v>
      </c>
      <c r="G47" s="44"/>
      <c r="H47" s="49">
        <f>ROUND(H46*0.2,2)</f>
        <v>232489.91</v>
      </c>
      <c r="I47" s="44">
        <v>0</v>
      </c>
      <c r="J47" s="49">
        <v>8079548.7400000002</v>
      </c>
      <c r="K47" s="44">
        <v>0</v>
      </c>
      <c r="L47" s="49">
        <v>8079548.7400000002</v>
      </c>
      <c r="M47" s="34">
        <v>0</v>
      </c>
      <c r="N47" s="34">
        <v>9376820.2599999998</v>
      </c>
      <c r="O47" s="34">
        <v>0</v>
      </c>
      <c r="P47" s="34">
        <v>1138369.76</v>
      </c>
      <c r="Q47" s="22">
        <v>0</v>
      </c>
      <c r="R47" s="22">
        <v>1096165.28</v>
      </c>
      <c r="S47" s="526">
        <f t="shared" si="0"/>
        <v>232489.91</v>
      </c>
      <c r="T47" s="26">
        <f t="shared" si="1"/>
        <v>0</v>
      </c>
    </row>
    <row r="48" spans="1:20" s="22" customFormat="1" ht="16.5" thickBot="1" x14ac:dyDescent="0.25">
      <c r="A48" s="35" t="s">
        <v>59</v>
      </c>
      <c r="B48" s="50" t="s">
        <v>192</v>
      </c>
      <c r="C48" s="51">
        <f t="shared" si="2"/>
        <v>0</v>
      </c>
      <c r="D48" s="40">
        <f t="shared" si="3"/>
        <v>57655861.009999998</v>
      </c>
      <c r="E48" s="357">
        <f t="shared" si="4"/>
        <v>0</v>
      </c>
      <c r="F48" s="40">
        <f>H48+P48</f>
        <v>8225158.0199999996</v>
      </c>
      <c r="G48" s="39"/>
      <c r="H48" s="40">
        <f>H46+H47</f>
        <v>1394939.46</v>
      </c>
      <c r="I48" s="39">
        <v>0</v>
      </c>
      <c r="J48" s="40">
        <v>48477292.420000002</v>
      </c>
      <c r="K48" s="39">
        <v>0</v>
      </c>
      <c r="L48" s="40">
        <v>48477292.420000002</v>
      </c>
      <c r="M48" s="34">
        <v>0</v>
      </c>
      <c r="N48" s="34">
        <v>56260921.549999997</v>
      </c>
      <c r="O48" s="34">
        <v>0</v>
      </c>
      <c r="P48" s="34">
        <v>6830218.5599999996</v>
      </c>
      <c r="Q48" s="22">
        <v>0</v>
      </c>
      <c r="R48" s="22">
        <v>6576991.6799999997</v>
      </c>
      <c r="S48" s="526">
        <f t="shared" si="0"/>
        <v>1394939.46</v>
      </c>
      <c r="T48" s="26">
        <f t="shared" si="1"/>
        <v>0</v>
      </c>
    </row>
    <row r="49" spans="1:20" s="22" customFormat="1" x14ac:dyDescent="0.2">
      <c r="A49" s="52" t="s">
        <v>60</v>
      </c>
      <c r="B49" s="42" t="s">
        <v>15</v>
      </c>
      <c r="C49" s="43">
        <f t="shared" si="2"/>
        <v>0</v>
      </c>
      <c r="D49" s="33">
        <f t="shared" si="3"/>
        <v>0</v>
      </c>
      <c r="E49" s="353">
        <f t="shared" si="4"/>
        <v>0</v>
      </c>
      <c r="F49" s="33">
        <f t="shared" ref="F49:F55" si="5">P49</f>
        <v>0</v>
      </c>
      <c r="G49" s="65">
        <v>0</v>
      </c>
      <c r="H49" s="33">
        <v>0</v>
      </c>
      <c r="I49" s="53">
        <v>0</v>
      </c>
      <c r="J49" s="33">
        <v>0</v>
      </c>
      <c r="K49" s="53">
        <v>0</v>
      </c>
      <c r="L49" s="33">
        <v>0</v>
      </c>
      <c r="M49" s="34">
        <v>0</v>
      </c>
      <c r="N49" s="34">
        <v>0</v>
      </c>
      <c r="O49" s="34">
        <v>0</v>
      </c>
      <c r="P49" s="34">
        <v>0</v>
      </c>
      <c r="Q49" s="22">
        <v>0</v>
      </c>
      <c r="R49" s="22">
        <v>0</v>
      </c>
      <c r="S49" s="526">
        <f t="shared" si="0"/>
        <v>0</v>
      </c>
      <c r="T49" s="26">
        <f t="shared" si="1"/>
        <v>0</v>
      </c>
    </row>
    <row r="50" spans="1:20" s="22" customFormat="1" x14ac:dyDescent="0.2">
      <c r="A50" s="32" t="s">
        <v>56</v>
      </c>
      <c r="B50" s="47" t="s">
        <v>47</v>
      </c>
      <c r="C50" s="48">
        <f>G50+M50</f>
        <v>47078</v>
      </c>
      <c r="D50" s="49">
        <f t="shared" si="3"/>
        <v>1055309.08</v>
      </c>
      <c r="E50" s="356">
        <f>G50+O50</f>
        <v>10772</v>
      </c>
      <c r="F50" s="49">
        <f>H50+P50</f>
        <v>241775.21</v>
      </c>
      <c r="G50" s="44">
        <f>Реестр!N19</f>
        <v>1476</v>
      </c>
      <c r="H50" s="49">
        <f>Реестр!P19</f>
        <v>32611.06</v>
      </c>
      <c r="I50" s="44">
        <v>35827</v>
      </c>
      <c r="J50" s="45">
        <v>802930.38</v>
      </c>
      <c r="K50" s="44">
        <v>35827</v>
      </c>
      <c r="L50" s="45">
        <v>802930.38</v>
      </c>
      <c r="M50" s="34">
        <v>45602</v>
      </c>
      <c r="N50" s="34">
        <v>1022698.02</v>
      </c>
      <c r="O50" s="34">
        <v>9296</v>
      </c>
      <c r="P50" s="34">
        <v>209164.15</v>
      </c>
      <c r="Q50" s="22">
        <v>8637</v>
      </c>
      <c r="R50" s="22">
        <v>194201.11</v>
      </c>
      <c r="S50" s="526">
        <f t="shared" si="0"/>
        <v>32611.06</v>
      </c>
      <c r="T50" s="26">
        <f t="shared" si="1"/>
        <v>0</v>
      </c>
    </row>
    <row r="51" spans="1:20" s="22" customFormat="1" x14ac:dyDescent="0.2">
      <c r="A51" s="32" t="s">
        <v>61</v>
      </c>
      <c r="B51" s="47" t="s">
        <v>191</v>
      </c>
      <c r="C51" s="48">
        <f t="shared" si="2"/>
        <v>0</v>
      </c>
      <c r="D51" s="49">
        <f t="shared" si="3"/>
        <v>211061.81</v>
      </c>
      <c r="E51" s="356">
        <f t="shared" si="4"/>
        <v>0</v>
      </c>
      <c r="F51" s="49">
        <f>H51+P51</f>
        <v>48355.040000000001</v>
      </c>
      <c r="G51" s="44"/>
      <c r="H51" s="49">
        <f>ROUND((H49+H50)*0.2,2)</f>
        <v>6522.21</v>
      </c>
      <c r="I51" s="44">
        <v>0</v>
      </c>
      <c r="J51" s="45">
        <v>160586.07</v>
      </c>
      <c r="K51" s="44">
        <v>0</v>
      </c>
      <c r="L51" s="45">
        <v>160586.07</v>
      </c>
      <c r="M51" s="34">
        <v>0</v>
      </c>
      <c r="N51" s="34">
        <v>204539.6</v>
      </c>
      <c r="O51" s="34">
        <v>0</v>
      </c>
      <c r="P51" s="34">
        <v>41832.83</v>
      </c>
      <c r="Q51" s="22">
        <v>0</v>
      </c>
      <c r="R51" s="22">
        <v>38840.22</v>
      </c>
      <c r="S51" s="526">
        <f t="shared" si="0"/>
        <v>6522.21</v>
      </c>
      <c r="T51" s="26">
        <f t="shared" si="1"/>
        <v>0</v>
      </c>
    </row>
    <row r="52" spans="1:20" s="22" customFormat="1" ht="16.5" thickBot="1" x14ac:dyDescent="0.25">
      <c r="A52" s="35" t="s">
        <v>62</v>
      </c>
      <c r="B52" s="50" t="s">
        <v>193</v>
      </c>
      <c r="C52" s="51">
        <f t="shared" si="2"/>
        <v>0</v>
      </c>
      <c r="D52" s="40">
        <f t="shared" si="3"/>
        <v>1266370.8899999999</v>
      </c>
      <c r="E52" s="357">
        <f t="shared" si="4"/>
        <v>0</v>
      </c>
      <c r="F52" s="40">
        <f>H52+P52</f>
        <v>290130.25</v>
      </c>
      <c r="G52" s="39"/>
      <c r="H52" s="40">
        <f>H49+H50+H51</f>
        <v>39133.269999999997</v>
      </c>
      <c r="I52" s="39">
        <v>0</v>
      </c>
      <c r="J52" s="54">
        <v>963516.45</v>
      </c>
      <c r="K52" s="39">
        <v>0</v>
      </c>
      <c r="L52" s="54">
        <v>963516.45</v>
      </c>
      <c r="M52" s="34">
        <v>0</v>
      </c>
      <c r="N52" s="34">
        <v>1227237.6200000001</v>
      </c>
      <c r="O52" s="34">
        <v>0</v>
      </c>
      <c r="P52" s="34">
        <v>250996.98</v>
      </c>
      <c r="Q52" s="22">
        <v>0</v>
      </c>
      <c r="R52" s="22">
        <v>233041.33</v>
      </c>
      <c r="S52" s="526">
        <f t="shared" si="0"/>
        <v>39133.269999999997</v>
      </c>
      <c r="T52" s="26">
        <f t="shared" si="1"/>
        <v>0</v>
      </c>
    </row>
    <row r="53" spans="1:20" s="22" customFormat="1" x14ac:dyDescent="0.2">
      <c r="A53" s="52" t="s">
        <v>100</v>
      </c>
      <c r="B53" s="42" t="s">
        <v>48</v>
      </c>
      <c r="C53" s="43">
        <f>G53+M53</f>
        <v>2159</v>
      </c>
      <c r="D53" s="33">
        <f>L53+H53</f>
        <v>11141.67</v>
      </c>
      <c r="E53" s="353">
        <f t="shared" si="4"/>
        <v>2159</v>
      </c>
      <c r="F53" s="33">
        <f>H53</f>
        <v>11141.67</v>
      </c>
      <c r="G53" s="349">
        <f>Реестр!K18</f>
        <v>2159</v>
      </c>
      <c r="H53" s="33">
        <f>Реестр!M18</f>
        <v>11141.67</v>
      </c>
      <c r="I53" s="53">
        <v>0</v>
      </c>
      <c r="J53" s="45">
        <v>0</v>
      </c>
      <c r="K53" s="53">
        <v>0</v>
      </c>
      <c r="L53" s="45">
        <v>0</v>
      </c>
      <c r="M53" s="34">
        <v>0</v>
      </c>
      <c r="N53" s="34">
        <v>0</v>
      </c>
      <c r="O53" s="34">
        <v>0</v>
      </c>
      <c r="P53" s="34">
        <v>0</v>
      </c>
      <c r="Q53" s="22">
        <v>0</v>
      </c>
      <c r="R53" s="22">
        <v>0</v>
      </c>
      <c r="S53" s="526">
        <f t="shared" si="0"/>
        <v>11141.67</v>
      </c>
      <c r="T53" s="26">
        <f t="shared" si="1"/>
        <v>0</v>
      </c>
    </row>
    <row r="54" spans="1:20" s="22" customFormat="1" x14ac:dyDescent="0.2">
      <c r="A54" s="32" t="s">
        <v>99</v>
      </c>
      <c r="B54" s="47" t="s">
        <v>191</v>
      </c>
      <c r="C54" s="48">
        <f t="shared" si="2"/>
        <v>0</v>
      </c>
      <c r="D54" s="49">
        <f>L54+H54</f>
        <v>2228.33</v>
      </c>
      <c r="E54" s="356">
        <f t="shared" si="4"/>
        <v>0</v>
      </c>
      <c r="F54" s="49">
        <f t="shared" si="5"/>
        <v>0</v>
      </c>
      <c r="G54" s="44"/>
      <c r="H54" s="49">
        <f>ROUND(H53*0.2,2)</f>
        <v>2228.33</v>
      </c>
      <c r="I54" s="44">
        <v>0</v>
      </c>
      <c r="J54" s="45">
        <v>0</v>
      </c>
      <c r="K54" s="44">
        <v>0</v>
      </c>
      <c r="L54" s="45">
        <v>0</v>
      </c>
      <c r="M54" s="34">
        <v>0</v>
      </c>
      <c r="N54" s="34">
        <v>0</v>
      </c>
      <c r="O54" s="34">
        <v>0</v>
      </c>
      <c r="P54" s="34">
        <v>0</v>
      </c>
      <c r="Q54" s="22">
        <v>0</v>
      </c>
      <c r="R54" s="22">
        <v>0</v>
      </c>
      <c r="S54" s="526">
        <f t="shared" si="0"/>
        <v>2228.33</v>
      </c>
      <c r="T54" s="26">
        <f t="shared" si="1"/>
        <v>0</v>
      </c>
    </row>
    <row r="55" spans="1:20" s="22" customFormat="1" ht="16.5" thickBot="1" x14ac:dyDescent="0.25">
      <c r="A55" s="35" t="s">
        <v>101</v>
      </c>
      <c r="B55" s="50" t="s">
        <v>194</v>
      </c>
      <c r="C55" s="51">
        <f t="shared" si="2"/>
        <v>0</v>
      </c>
      <c r="D55" s="40">
        <f>L55+H55</f>
        <v>13370</v>
      </c>
      <c r="E55" s="357">
        <f t="shared" si="4"/>
        <v>0</v>
      </c>
      <c r="F55" s="40">
        <f t="shared" si="5"/>
        <v>0</v>
      </c>
      <c r="G55" s="39"/>
      <c r="H55" s="55">
        <f>ROUND((H53+H54),20)</f>
        <v>13370</v>
      </c>
      <c r="I55" s="39">
        <v>0</v>
      </c>
      <c r="J55" s="54">
        <v>0</v>
      </c>
      <c r="K55" s="39">
        <v>0</v>
      </c>
      <c r="L55" s="54">
        <v>0</v>
      </c>
      <c r="M55" s="34">
        <v>0</v>
      </c>
      <c r="N55" s="34">
        <v>0</v>
      </c>
      <c r="O55" s="34">
        <v>0</v>
      </c>
      <c r="P55" s="34">
        <v>0</v>
      </c>
      <c r="Q55" s="22">
        <v>0</v>
      </c>
      <c r="R55" s="22">
        <v>0</v>
      </c>
      <c r="S55" s="526">
        <f t="shared" si="0"/>
        <v>13370</v>
      </c>
      <c r="T55" s="26">
        <f t="shared" si="1"/>
        <v>0</v>
      </c>
    </row>
    <row r="56" spans="1:20" s="22" customFormat="1" ht="27" x14ac:dyDescent="0.2">
      <c r="A56" s="56" t="s">
        <v>161</v>
      </c>
      <c r="B56" s="57" t="s">
        <v>195</v>
      </c>
      <c r="C56" s="43">
        <f t="shared" si="2"/>
        <v>0</v>
      </c>
      <c r="D56" s="364">
        <f>H56+N56</f>
        <v>49113001.590000004</v>
      </c>
      <c r="E56" s="353">
        <f t="shared" si="4"/>
        <v>0</v>
      </c>
      <c r="F56" s="366">
        <f>H56+P56</f>
        <v>7107215.2300000004</v>
      </c>
      <c r="G56" s="350"/>
      <c r="H56" s="58">
        <f>H46+H49+H50+H53</f>
        <v>1206202.28</v>
      </c>
      <c r="I56" s="53">
        <v>0</v>
      </c>
      <c r="J56" s="58">
        <v>41200674.060000002</v>
      </c>
      <c r="K56" s="53">
        <v>0</v>
      </c>
      <c r="L56" s="58">
        <v>41200674.060000002</v>
      </c>
      <c r="M56" s="34">
        <v>0</v>
      </c>
      <c r="N56" s="34">
        <v>47906799.310000002</v>
      </c>
      <c r="O56" s="34">
        <v>0</v>
      </c>
      <c r="P56" s="34">
        <v>5901012.9500000002</v>
      </c>
      <c r="Q56" s="22">
        <v>0</v>
      </c>
      <c r="R56" s="22">
        <v>5675027.5099999998</v>
      </c>
      <c r="S56" s="526">
        <f t="shared" si="0"/>
        <v>1206202.28</v>
      </c>
      <c r="T56" s="26">
        <f t="shared" si="1"/>
        <v>0</v>
      </c>
    </row>
    <row r="57" spans="1:20" s="22" customFormat="1" x14ac:dyDescent="0.2">
      <c r="A57" s="59" t="s">
        <v>196</v>
      </c>
      <c r="B57" s="60" t="s">
        <v>197</v>
      </c>
      <c r="C57" s="48">
        <f t="shared" si="2"/>
        <v>0</v>
      </c>
      <c r="D57" s="365">
        <f>H57+N57</f>
        <v>9822600.3100000005</v>
      </c>
      <c r="E57" s="356">
        <f t="shared" si="4"/>
        <v>0</v>
      </c>
      <c r="F57" s="365">
        <f t="shared" ref="F57:F58" si="6">H57+P57</f>
        <v>1421443.04</v>
      </c>
      <c r="G57" s="351"/>
      <c r="H57" s="61">
        <f>ROUND(H47+H51+H54,2)</f>
        <v>241240.45</v>
      </c>
      <c r="I57" s="44">
        <v>0</v>
      </c>
      <c r="J57" s="61">
        <v>8240134.8099999996</v>
      </c>
      <c r="K57" s="44">
        <v>0</v>
      </c>
      <c r="L57" s="61">
        <v>8240134.8099999996</v>
      </c>
      <c r="M57" s="34">
        <v>0</v>
      </c>
      <c r="N57" s="34">
        <v>9581359.8599999994</v>
      </c>
      <c r="O57" s="34">
        <v>0</v>
      </c>
      <c r="P57" s="34">
        <v>1180202.5900000001</v>
      </c>
      <c r="Q57" s="22">
        <v>0</v>
      </c>
      <c r="R57" s="22">
        <v>1135005.5</v>
      </c>
      <c r="S57" s="526">
        <f t="shared" si="0"/>
        <v>241240.45</v>
      </c>
      <c r="T57" s="26">
        <f t="shared" si="1"/>
        <v>0</v>
      </c>
    </row>
    <row r="58" spans="1:20" s="22" customFormat="1" ht="16.5" thickBot="1" x14ac:dyDescent="0.25">
      <c r="A58" s="62" t="s">
        <v>198</v>
      </c>
      <c r="B58" s="63" t="s">
        <v>199</v>
      </c>
      <c r="C58" s="51">
        <f t="shared" si="2"/>
        <v>0</v>
      </c>
      <c r="D58" s="365">
        <f>H58+N58</f>
        <v>58935601.899999999</v>
      </c>
      <c r="E58" s="357">
        <f t="shared" si="4"/>
        <v>0</v>
      </c>
      <c r="F58" s="367">
        <f t="shared" si="6"/>
        <v>8528658.2699999996</v>
      </c>
      <c r="G58" s="352"/>
      <c r="H58" s="64">
        <f>ROUND(H48+H52+H55,2)</f>
        <v>1447442.73</v>
      </c>
      <c r="I58" s="44">
        <v>0</v>
      </c>
      <c r="J58" s="64">
        <v>49440808.869999997</v>
      </c>
      <c r="K58" s="44">
        <v>0</v>
      </c>
      <c r="L58" s="64">
        <v>49440808.869999997</v>
      </c>
      <c r="M58" s="34">
        <v>0</v>
      </c>
      <c r="N58" s="34">
        <v>57488159.170000002</v>
      </c>
      <c r="O58" s="34">
        <v>0</v>
      </c>
      <c r="P58" s="34">
        <v>7081215.54</v>
      </c>
      <c r="Q58" s="22">
        <v>0</v>
      </c>
      <c r="R58" s="22">
        <v>6810033.0099999998</v>
      </c>
      <c r="S58" s="526">
        <f t="shared" si="0"/>
        <v>1447442.73</v>
      </c>
      <c r="T58" s="26">
        <f t="shared" si="1"/>
        <v>0</v>
      </c>
    </row>
    <row r="59" spans="1:20" s="22" customFormat="1" x14ac:dyDescent="0.2">
      <c r="A59" s="52" t="s">
        <v>200</v>
      </c>
      <c r="B59" s="42" t="s">
        <v>201</v>
      </c>
      <c r="C59" s="43">
        <f t="shared" si="2"/>
        <v>0</v>
      </c>
      <c r="D59" s="368">
        <f>N59</f>
        <v>10357254.65</v>
      </c>
      <c r="E59" s="369">
        <f t="shared" si="4"/>
        <v>0</v>
      </c>
      <c r="F59" s="368">
        <f>P59</f>
        <v>10357254.65</v>
      </c>
      <c r="G59" s="65">
        <v>0</v>
      </c>
      <c r="H59" s="33">
        <v>0</v>
      </c>
      <c r="I59" s="65">
        <v>0</v>
      </c>
      <c r="J59" s="33">
        <v>0</v>
      </c>
      <c r="K59" s="65"/>
      <c r="L59" s="33"/>
      <c r="M59" s="34">
        <v>0</v>
      </c>
      <c r="N59" s="34">
        <v>10357254.65</v>
      </c>
      <c r="O59" s="34">
        <v>0</v>
      </c>
      <c r="P59" s="34">
        <v>10357254.65</v>
      </c>
      <c r="Q59" s="22">
        <v>0</v>
      </c>
      <c r="R59" s="22">
        <v>10143144.779999999</v>
      </c>
      <c r="S59" s="526">
        <f t="shared" si="0"/>
        <v>0</v>
      </c>
      <c r="T59" s="26">
        <f t="shared" si="1"/>
        <v>0</v>
      </c>
    </row>
    <row r="60" spans="1:20" s="22" customFormat="1" ht="16.5" thickBot="1" x14ac:dyDescent="0.25">
      <c r="A60" s="66" t="s">
        <v>202</v>
      </c>
      <c r="B60" s="67" t="s">
        <v>203</v>
      </c>
      <c r="C60" s="51"/>
      <c r="D60" s="370">
        <f>N60</f>
        <v>10084197.140000001</v>
      </c>
      <c r="E60" s="371">
        <f t="shared" si="4"/>
        <v>0</v>
      </c>
      <c r="F60" s="370">
        <f>P60</f>
        <v>1139502.44</v>
      </c>
      <c r="G60" s="39">
        <v>0</v>
      </c>
      <c r="H60" s="40">
        <v>0</v>
      </c>
      <c r="I60" s="37">
        <v>1907496</v>
      </c>
      <c r="J60" s="68">
        <v>8944694.6999999993</v>
      </c>
      <c r="K60" s="37">
        <v>1907496</v>
      </c>
      <c r="L60" s="68">
        <v>8944694.6999999993</v>
      </c>
      <c r="M60" s="34">
        <v>1907496</v>
      </c>
      <c r="N60" s="34">
        <v>10084197.140000001</v>
      </c>
      <c r="O60" s="34">
        <v>0</v>
      </c>
      <c r="P60" s="34">
        <v>1139502.44</v>
      </c>
      <c r="Q60" s="22">
        <v>0</v>
      </c>
      <c r="R60" s="22">
        <v>0</v>
      </c>
      <c r="S60" s="526">
        <f t="shared" si="0"/>
        <v>0</v>
      </c>
      <c r="T60" s="26">
        <f t="shared" si="1"/>
        <v>0</v>
      </c>
    </row>
    <row r="61" spans="1:20" s="22" customFormat="1" ht="16.5" thickBot="1" x14ac:dyDescent="0.3">
      <c r="A61" s="69">
        <v>17</v>
      </c>
      <c r="B61" s="399" t="s">
        <v>204</v>
      </c>
      <c r="C61" s="400"/>
      <c r="D61" s="401"/>
      <c r="E61" s="400"/>
      <c r="F61" s="400"/>
      <c r="G61" s="402"/>
      <c r="H61" s="403"/>
      <c r="I61" s="70"/>
      <c r="J61" s="70"/>
      <c r="K61" s="70"/>
      <c r="L61" s="70"/>
      <c r="S61" s="526">
        <f t="shared" si="0"/>
        <v>0</v>
      </c>
      <c r="T61" s="26">
        <f t="shared" si="1"/>
        <v>0</v>
      </c>
    </row>
    <row r="62" spans="1:20" s="22" customFormat="1" x14ac:dyDescent="0.25">
      <c r="A62" s="71">
        <v>18</v>
      </c>
      <c r="B62" s="72" t="s">
        <v>205</v>
      </c>
      <c r="C62" s="43">
        <f t="shared" si="2"/>
        <v>0</v>
      </c>
      <c r="D62" s="33">
        <f>H62+N62</f>
        <v>982260.04</v>
      </c>
      <c r="E62" s="43">
        <f t="shared" si="4"/>
        <v>0</v>
      </c>
      <c r="F62" s="33">
        <f>H62+P62</f>
        <v>142144.31</v>
      </c>
      <c r="G62" s="73">
        <v>0</v>
      </c>
      <c r="H62" s="74">
        <f>ROUND(H56*0.02,2)</f>
        <v>24124.05</v>
      </c>
      <c r="I62" s="75"/>
      <c r="J62" s="70"/>
      <c r="K62" s="75">
        <v>0</v>
      </c>
      <c r="L62" s="70">
        <v>739691.17</v>
      </c>
      <c r="M62" s="22">
        <v>0</v>
      </c>
      <c r="N62" s="22">
        <v>958135.99</v>
      </c>
      <c r="O62" s="22">
        <v>0</v>
      </c>
      <c r="P62" s="22">
        <v>118020.26</v>
      </c>
      <c r="Q62" s="22">
        <v>0</v>
      </c>
      <c r="R62" s="22">
        <v>113500.55</v>
      </c>
      <c r="S62" s="526">
        <f t="shared" si="0"/>
        <v>24124.05</v>
      </c>
      <c r="T62" s="26">
        <f t="shared" si="1"/>
        <v>0</v>
      </c>
    </row>
    <row r="63" spans="1:20" s="22" customFormat="1" x14ac:dyDescent="0.25">
      <c r="A63" s="76">
        <v>19</v>
      </c>
      <c r="B63" s="47" t="s">
        <v>191</v>
      </c>
      <c r="C63" s="48">
        <f t="shared" si="2"/>
        <v>0</v>
      </c>
      <c r="D63" s="49">
        <f>H63+N63</f>
        <v>196452.01</v>
      </c>
      <c r="E63" s="48">
        <f t="shared" si="4"/>
        <v>0</v>
      </c>
      <c r="F63" s="49">
        <f>H63+P63</f>
        <v>28428.86</v>
      </c>
      <c r="G63" s="77">
        <f>ROUND(G62*0.18,2)</f>
        <v>0</v>
      </c>
      <c r="H63" s="49">
        <f>ROUND(H62*0.2,2)</f>
        <v>4824.8100000000004</v>
      </c>
      <c r="I63" s="75"/>
      <c r="J63" s="70"/>
      <c r="K63" s="75">
        <v>0</v>
      </c>
      <c r="L63" s="70">
        <v>147938.23000000001</v>
      </c>
      <c r="M63" s="22">
        <v>0</v>
      </c>
      <c r="N63" s="22">
        <v>191627.2</v>
      </c>
      <c r="O63" s="22">
        <v>0</v>
      </c>
      <c r="P63" s="22">
        <v>23604.05</v>
      </c>
      <c r="Q63" s="22">
        <v>0</v>
      </c>
      <c r="R63" s="22">
        <v>22700.11</v>
      </c>
      <c r="S63" s="526">
        <f t="shared" si="0"/>
        <v>4824.8100000000004</v>
      </c>
      <c r="T63" s="26">
        <f t="shared" si="1"/>
        <v>0</v>
      </c>
    </row>
    <row r="64" spans="1:20" s="22" customFormat="1" ht="26.25" thickBot="1" x14ac:dyDescent="0.3">
      <c r="A64" s="78">
        <v>20</v>
      </c>
      <c r="B64" s="79" t="s">
        <v>206</v>
      </c>
      <c r="C64" s="51">
        <f t="shared" si="2"/>
        <v>0</v>
      </c>
      <c r="D64" s="40">
        <f>D62+D63</f>
        <v>1178712.05</v>
      </c>
      <c r="E64" s="51">
        <f t="shared" si="4"/>
        <v>0</v>
      </c>
      <c r="F64" s="38">
        <f>F62+F63</f>
        <v>170573.17</v>
      </c>
      <c r="G64" s="80">
        <f>G62+G63</f>
        <v>0</v>
      </c>
      <c r="H64" s="40">
        <f>H62+H63</f>
        <v>28948.86</v>
      </c>
      <c r="I64" s="75"/>
      <c r="J64" s="70"/>
      <c r="K64" s="75">
        <v>0</v>
      </c>
      <c r="L64" s="70">
        <v>887629.4</v>
      </c>
      <c r="M64" s="22">
        <v>0</v>
      </c>
      <c r="N64" s="22">
        <v>1149763.19</v>
      </c>
      <c r="O64" s="22">
        <v>0</v>
      </c>
      <c r="P64" s="22">
        <v>141624.31</v>
      </c>
      <c r="Q64" s="22">
        <v>0</v>
      </c>
      <c r="R64" s="22">
        <v>136200.66</v>
      </c>
      <c r="S64" s="526">
        <f t="shared" si="0"/>
        <v>28948.86</v>
      </c>
      <c r="T64" s="26">
        <f t="shared" si="1"/>
        <v>0</v>
      </c>
    </row>
    <row r="65" spans="1:20" s="22" customFormat="1" x14ac:dyDescent="0.25">
      <c r="A65" s="81">
        <v>21</v>
      </c>
      <c r="B65" s="82" t="s">
        <v>207</v>
      </c>
      <c r="C65" s="43">
        <f t="shared" si="2"/>
        <v>0</v>
      </c>
      <c r="D65" s="74">
        <f>D62</f>
        <v>982260.04</v>
      </c>
      <c r="E65" s="43">
        <f t="shared" si="4"/>
        <v>0</v>
      </c>
      <c r="F65" s="33">
        <f>F62</f>
        <v>142144.31</v>
      </c>
      <c r="G65" s="83">
        <f t="shared" ref="G65:G67" si="7">G62</f>
        <v>0</v>
      </c>
      <c r="H65" s="74">
        <f>H62</f>
        <v>24124.05</v>
      </c>
      <c r="I65" s="75"/>
      <c r="J65" s="70"/>
      <c r="K65" s="75" t="s">
        <v>208</v>
      </c>
      <c r="L65" s="70">
        <v>739691.17</v>
      </c>
      <c r="M65" s="22">
        <v>0</v>
      </c>
      <c r="N65" s="22">
        <v>958135.99</v>
      </c>
      <c r="O65" s="22">
        <v>0</v>
      </c>
      <c r="P65" s="22">
        <v>118020.26</v>
      </c>
      <c r="Q65" s="22">
        <v>0</v>
      </c>
      <c r="R65" s="22">
        <v>113500.55</v>
      </c>
      <c r="S65" s="526">
        <f t="shared" si="0"/>
        <v>24124.05</v>
      </c>
      <c r="T65" s="26">
        <f t="shared" si="1"/>
        <v>0</v>
      </c>
    </row>
    <row r="66" spans="1:20" s="22" customFormat="1" x14ac:dyDescent="0.25">
      <c r="A66" s="76">
        <v>22</v>
      </c>
      <c r="B66" s="84" t="s">
        <v>209</v>
      </c>
      <c r="C66" s="48">
        <f t="shared" si="2"/>
        <v>0</v>
      </c>
      <c r="D66" s="49">
        <f>D63</f>
        <v>196452.01</v>
      </c>
      <c r="E66" s="48">
        <f t="shared" si="4"/>
        <v>0</v>
      </c>
      <c r="F66" s="49">
        <f>F63</f>
        <v>28428.86</v>
      </c>
      <c r="G66" s="77">
        <f t="shared" si="7"/>
        <v>0</v>
      </c>
      <c r="H66" s="49">
        <f>H63</f>
        <v>4824.8100000000004</v>
      </c>
      <c r="I66" s="75"/>
      <c r="J66" s="70"/>
      <c r="K66" s="75" t="s">
        <v>208</v>
      </c>
      <c r="L66" s="70">
        <v>147938.23000000001</v>
      </c>
      <c r="M66" s="22">
        <v>0</v>
      </c>
      <c r="N66" s="22">
        <v>191627.2</v>
      </c>
      <c r="O66" s="22">
        <v>0</v>
      </c>
      <c r="P66" s="22">
        <v>23604.05</v>
      </c>
      <c r="Q66" s="22">
        <v>0</v>
      </c>
      <c r="R66" s="22">
        <v>22700.11</v>
      </c>
      <c r="S66" s="526">
        <f t="shared" si="0"/>
        <v>4824.8100000000004</v>
      </c>
      <c r="T66" s="26">
        <f t="shared" si="1"/>
        <v>0</v>
      </c>
    </row>
    <row r="67" spans="1:20" s="22" customFormat="1" ht="27" customHeight="1" thickBot="1" x14ac:dyDescent="0.3">
      <c r="A67" s="85">
        <v>23</v>
      </c>
      <c r="B67" s="86" t="s">
        <v>210</v>
      </c>
      <c r="C67" s="51">
        <f t="shared" si="2"/>
        <v>0</v>
      </c>
      <c r="D67" s="54">
        <f>D64</f>
        <v>1178712.05</v>
      </c>
      <c r="E67" s="51">
        <f t="shared" si="4"/>
        <v>0</v>
      </c>
      <c r="F67" s="40">
        <f>F64</f>
        <v>170573.17</v>
      </c>
      <c r="G67" s="87">
        <f t="shared" si="7"/>
        <v>0</v>
      </c>
      <c r="H67" s="88">
        <f>H64</f>
        <v>28948.86</v>
      </c>
      <c r="I67" s="75"/>
      <c r="J67" s="70"/>
      <c r="K67" s="75" t="s">
        <v>208</v>
      </c>
      <c r="L67" s="70">
        <v>887629.4</v>
      </c>
      <c r="M67" s="22">
        <v>0</v>
      </c>
      <c r="N67" s="22">
        <v>1149763.19</v>
      </c>
      <c r="O67" s="22">
        <v>0</v>
      </c>
      <c r="P67" s="22">
        <v>141624.31</v>
      </c>
      <c r="Q67" s="22">
        <v>0</v>
      </c>
      <c r="R67" s="22">
        <v>136200.66</v>
      </c>
      <c r="S67" s="526">
        <f t="shared" si="0"/>
        <v>28948.86</v>
      </c>
      <c r="T67" s="26">
        <f t="shared" si="1"/>
        <v>0</v>
      </c>
    </row>
    <row r="68" spans="1:20" s="22" customFormat="1" x14ac:dyDescent="0.25">
      <c r="A68" s="89">
        <v>24</v>
      </c>
      <c r="B68" s="82" t="s">
        <v>211</v>
      </c>
      <c r="C68" s="43">
        <f t="shared" si="2"/>
        <v>0</v>
      </c>
      <c r="D68" s="366">
        <f>D56-D65</f>
        <v>48130741.549999997</v>
      </c>
      <c r="E68" s="43">
        <f t="shared" si="4"/>
        <v>0</v>
      </c>
      <c r="F68" s="364">
        <f t="shared" ref="F68:H69" si="8">F56-F65</f>
        <v>6965070.9199999999</v>
      </c>
      <c r="G68" s="83">
        <f t="shared" si="8"/>
        <v>0</v>
      </c>
      <c r="H68" s="366">
        <f t="shared" si="8"/>
        <v>1182078.23</v>
      </c>
      <c r="I68" s="75"/>
      <c r="J68" s="70"/>
      <c r="K68" s="75" t="s">
        <v>208</v>
      </c>
      <c r="L68" s="70">
        <v>36244867.289999999</v>
      </c>
      <c r="M68" s="22">
        <v>0</v>
      </c>
      <c r="N68" s="22">
        <v>46948663.32</v>
      </c>
      <c r="O68" s="22">
        <v>0</v>
      </c>
      <c r="P68" s="22">
        <v>5782992.6900000004</v>
      </c>
      <c r="Q68" s="22">
        <v>0</v>
      </c>
      <c r="R68" s="22">
        <v>5561526.96</v>
      </c>
      <c r="S68" s="526">
        <f t="shared" si="0"/>
        <v>1182078.23</v>
      </c>
      <c r="T68" s="26">
        <f t="shared" si="1"/>
        <v>0</v>
      </c>
    </row>
    <row r="69" spans="1:20" s="22" customFormat="1" x14ac:dyDescent="0.25">
      <c r="A69" s="90">
        <v>25</v>
      </c>
      <c r="B69" s="84" t="s">
        <v>212</v>
      </c>
      <c r="C69" s="48">
        <f t="shared" si="2"/>
        <v>0</v>
      </c>
      <c r="D69" s="365">
        <f>D57-D66</f>
        <v>9626148.3000000007</v>
      </c>
      <c r="E69" s="48">
        <f t="shared" si="4"/>
        <v>0</v>
      </c>
      <c r="F69" s="365">
        <f t="shared" si="8"/>
        <v>1393014.18</v>
      </c>
      <c r="G69" s="77">
        <f t="shared" si="8"/>
        <v>0</v>
      </c>
      <c r="H69" s="365">
        <f t="shared" si="8"/>
        <v>236415.64</v>
      </c>
      <c r="I69" s="75"/>
      <c r="J69" s="70"/>
      <c r="K69" s="75" t="s">
        <v>208</v>
      </c>
      <c r="L69" s="70">
        <v>7248973.46</v>
      </c>
      <c r="M69" s="22">
        <v>0</v>
      </c>
      <c r="N69" s="22">
        <v>9389732.6600000001</v>
      </c>
      <c r="O69" s="22">
        <v>0</v>
      </c>
      <c r="P69" s="22">
        <v>1156598.54</v>
      </c>
      <c r="Q69" s="22">
        <v>0</v>
      </c>
      <c r="R69" s="22">
        <v>1112305.3899999999</v>
      </c>
      <c r="S69" s="526">
        <f t="shared" si="0"/>
        <v>236415.64</v>
      </c>
      <c r="T69" s="26">
        <f t="shared" si="1"/>
        <v>0</v>
      </c>
    </row>
    <row r="70" spans="1:20" s="22" customFormat="1" ht="15" customHeight="1" thickBot="1" x14ac:dyDescent="0.3">
      <c r="A70" s="91">
        <v>26</v>
      </c>
      <c r="B70" s="92" t="s">
        <v>213</v>
      </c>
      <c r="C70" s="51">
        <f t="shared" si="2"/>
        <v>0</v>
      </c>
      <c r="D70" s="88">
        <f>D58-D67</f>
        <v>57756889.850000001</v>
      </c>
      <c r="E70" s="51">
        <f t="shared" si="4"/>
        <v>0</v>
      </c>
      <c r="F70" s="372">
        <f>F58-F67</f>
        <v>8358085.0999999996</v>
      </c>
      <c r="G70" s="87">
        <f>G68+G69</f>
        <v>0</v>
      </c>
      <c r="H70" s="88">
        <f>H58-H67</f>
        <v>1418493.87</v>
      </c>
      <c r="I70" s="75"/>
      <c r="J70" s="70"/>
      <c r="K70" s="75" t="s">
        <v>208</v>
      </c>
      <c r="L70" s="70">
        <v>43493840.75</v>
      </c>
      <c r="M70" s="22">
        <v>0</v>
      </c>
      <c r="N70" s="22">
        <v>56338395.979999997</v>
      </c>
      <c r="O70" s="22">
        <v>0</v>
      </c>
      <c r="P70" s="22">
        <v>6939591.2300000004</v>
      </c>
      <c r="Q70" s="22">
        <v>0</v>
      </c>
      <c r="R70" s="22">
        <v>6673832.3499999996</v>
      </c>
      <c r="S70" s="526">
        <f t="shared" si="0"/>
        <v>1418493.87</v>
      </c>
      <c r="T70" s="26">
        <f t="shared" si="1"/>
        <v>0</v>
      </c>
    </row>
    <row r="71" spans="1:20" s="22" customFormat="1" ht="23.25" customHeight="1" x14ac:dyDescent="0.25">
      <c r="A71" s="17"/>
      <c r="B71" s="17"/>
      <c r="C71" s="17"/>
      <c r="D71" s="93"/>
      <c r="E71" s="17"/>
      <c r="F71" s="93"/>
      <c r="G71" s="17"/>
      <c r="H71" s="93"/>
      <c r="I71" s="94"/>
      <c r="J71" s="21"/>
      <c r="K71" s="21"/>
      <c r="L71" s="21"/>
    </row>
    <row r="72" spans="1:20" s="22" customFormat="1" ht="20.25" customHeight="1" x14ac:dyDescent="0.25">
      <c r="A72" s="17"/>
      <c r="B72" s="17"/>
      <c r="C72" s="17"/>
      <c r="D72" s="93"/>
      <c r="E72" s="17"/>
      <c r="F72" s="93"/>
      <c r="G72" s="17"/>
      <c r="H72" s="93"/>
      <c r="I72" s="94"/>
      <c r="J72" s="21"/>
      <c r="K72" s="21"/>
      <c r="L72" s="21"/>
    </row>
    <row r="73" spans="1:20" s="22" customFormat="1" ht="17.25" customHeight="1" x14ac:dyDescent="0.25">
      <c r="A73" s="17"/>
      <c r="B73" s="95" t="s">
        <v>74</v>
      </c>
      <c r="C73" s="95"/>
      <c r="D73" s="95"/>
      <c r="E73" s="95"/>
      <c r="F73" s="95"/>
      <c r="G73" s="95"/>
      <c r="H73" s="95"/>
      <c r="I73" s="96"/>
      <c r="J73" s="21"/>
      <c r="K73" s="21"/>
      <c r="L73" s="21"/>
    </row>
    <row r="74" spans="1:20" s="22" customFormat="1" ht="36" customHeight="1" x14ac:dyDescent="0.25">
      <c r="A74" s="17"/>
      <c r="B74" s="97" t="s">
        <v>214</v>
      </c>
      <c r="C74" s="98" t="s">
        <v>215</v>
      </c>
      <c r="D74" s="98"/>
      <c r="E74" s="98"/>
      <c r="F74" s="98"/>
      <c r="G74" s="98"/>
      <c r="H74" s="99" t="s">
        <v>216</v>
      </c>
      <c r="I74" s="94"/>
      <c r="J74" s="21"/>
      <c r="K74" s="21"/>
      <c r="L74" s="21"/>
    </row>
    <row r="75" spans="1:20" s="22" customFormat="1" x14ac:dyDescent="0.25">
      <c r="A75" s="17"/>
      <c r="B75" s="100" t="s">
        <v>217</v>
      </c>
      <c r="C75" s="101"/>
      <c r="D75" s="101"/>
      <c r="E75" s="101"/>
      <c r="F75" s="101"/>
      <c r="G75" s="101"/>
      <c r="H75" s="95"/>
      <c r="I75" s="94"/>
      <c r="J75" s="21"/>
      <c r="K75" s="21"/>
      <c r="L75" s="21"/>
    </row>
    <row r="76" spans="1:20" s="22" customFormat="1" x14ac:dyDescent="0.25">
      <c r="A76" s="17"/>
      <c r="B76" s="95"/>
      <c r="C76" s="101"/>
      <c r="D76" s="101"/>
      <c r="E76" s="101"/>
      <c r="F76" s="101"/>
      <c r="G76" s="101"/>
      <c r="H76" s="102"/>
      <c r="I76" s="96"/>
      <c r="J76" s="21"/>
      <c r="K76" s="21"/>
      <c r="L76" s="21"/>
    </row>
    <row r="77" spans="1:20" s="22" customFormat="1" x14ac:dyDescent="0.25">
      <c r="A77" s="17"/>
      <c r="B77" s="95" t="s">
        <v>218</v>
      </c>
      <c r="C77" s="95"/>
      <c r="D77" s="95"/>
      <c r="E77" s="95"/>
      <c r="F77" s="95"/>
      <c r="G77" s="95"/>
      <c r="H77" s="95"/>
      <c r="I77" s="31"/>
      <c r="J77" s="21"/>
      <c r="K77" s="21"/>
      <c r="L77" s="21"/>
    </row>
    <row r="78" spans="1:20" s="22" customFormat="1" ht="37.5" customHeight="1" x14ac:dyDescent="0.25">
      <c r="A78" s="17"/>
      <c r="B78" s="97" t="s">
        <v>219</v>
      </c>
      <c r="C78" s="98" t="s">
        <v>215</v>
      </c>
      <c r="D78" s="98"/>
      <c r="E78" s="98"/>
      <c r="F78" s="98"/>
      <c r="G78" s="98"/>
      <c r="H78" s="103" t="s">
        <v>220</v>
      </c>
      <c r="I78" s="21"/>
      <c r="J78" s="21"/>
      <c r="K78" s="21"/>
      <c r="L78" s="21"/>
    </row>
    <row r="79" spans="1:20" s="22" customFormat="1" x14ac:dyDescent="0.25">
      <c r="A79" s="17"/>
      <c r="B79" s="100" t="s">
        <v>217</v>
      </c>
      <c r="C79" s="95"/>
      <c r="D79" s="95"/>
      <c r="E79" s="101"/>
      <c r="F79" s="101"/>
      <c r="G79" s="101"/>
      <c r="H79" s="101"/>
      <c r="I79" s="21"/>
      <c r="J79" s="21"/>
      <c r="K79" s="21"/>
      <c r="L79" s="21"/>
    </row>
  </sheetData>
  <mergeCells count="44">
    <mergeCell ref="G5:H5"/>
    <mergeCell ref="G6:H6"/>
    <mergeCell ref="G7:H7"/>
    <mergeCell ref="G9:H9"/>
    <mergeCell ref="G10:H10"/>
    <mergeCell ref="A12:E12"/>
    <mergeCell ref="A13:E13"/>
    <mergeCell ref="G13:H14"/>
    <mergeCell ref="A14:E14"/>
    <mergeCell ref="A15:E15"/>
    <mergeCell ref="G15:H16"/>
    <mergeCell ref="A16:E16"/>
    <mergeCell ref="G11:H12"/>
    <mergeCell ref="A17:E17"/>
    <mergeCell ref="G17:H18"/>
    <mergeCell ref="A18:E18"/>
    <mergeCell ref="A19:E19"/>
    <mergeCell ref="G19:H20"/>
    <mergeCell ref="A20:E20"/>
    <mergeCell ref="A35:H35"/>
    <mergeCell ref="A21:E21"/>
    <mergeCell ref="G21:H22"/>
    <mergeCell ref="A22:E22"/>
    <mergeCell ref="A23:E23"/>
    <mergeCell ref="G24:H24"/>
    <mergeCell ref="G25:H25"/>
    <mergeCell ref="G26:H26"/>
    <mergeCell ref="G27:H27"/>
    <mergeCell ref="F29:F30"/>
    <mergeCell ref="G29:H29"/>
    <mergeCell ref="A34:H34"/>
    <mergeCell ref="G40:G42"/>
    <mergeCell ref="H40:H42"/>
    <mergeCell ref="B61:H61"/>
    <mergeCell ref="A37:A42"/>
    <mergeCell ref="B37:B42"/>
    <mergeCell ref="C37:H37"/>
    <mergeCell ref="C38:D39"/>
    <mergeCell ref="E38:F39"/>
    <mergeCell ref="G38:H39"/>
    <mergeCell ref="C40:C42"/>
    <mergeCell ref="D40:D42"/>
    <mergeCell ref="E40:E42"/>
    <mergeCell ref="F40:F42"/>
  </mergeCells>
  <pageMargins left="0.78740157480314965" right="0" top="0.39370078740157483" bottom="0.39370078740157483" header="0.31496062992125984" footer="0.31496062992125984"/>
  <pageSetup paperSize="9" scale="61" orientation="portrait" r:id="rId1"/>
  <colBreaks count="1" manualBreakCount="1">
    <brk id="8" max="7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1564"/>
  <sheetViews>
    <sheetView view="pageBreakPreview" topLeftCell="A1420" zoomScale="85" zoomScaleNormal="100" zoomScaleSheetLayoutView="85" workbookViewId="0">
      <selection activeCell="L1523" sqref="L1523"/>
    </sheetView>
  </sheetViews>
  <sheetFormatPr defaultColWidth="9.33203125" defaultRowHeight="11.25" x14ac:dyDescent="0.2"/>
  <cols>
    <col min="1" max="1" width="7.83203125" style="113" customWidth="1"/>
    <col min="2" max="2" width="8.33203125" style="113" customWidth="1"/>
    <col min="3" max="3" width="15.6640625" style="113" customWidth="1"/>
    <col min="4" max="4" width="47.5" style="113" customWidth="1"/>
    <col min="5" max="5" width="16.5" style="113" customWidth="1"/>
    <col min="6" max="6" width="11.83203125" style="113" bestFit="1" customWidth="1"/>
    <col min="7" max="7" width="17.33203125" style="113" customWidth="1"/>
    <col min="8" max="8" width="17.33203125" style="113" bestFit="1" customWidth="1"/>
    <col min="9" max="9" width="14.1640625" style="113" customWidth="1"/>
    <col min="10" max="10" width="15.33203125" style="113" bestFit="1" customWidth="1"/>
    <col min="11" max="11" width="13.5" style="113" bestFit="1" customWidth="1"/>
    <col min="12" max="12" width="19.83203125" style="113" customWidth="1"/>
    <col min="13" max="13" width="15" style="185" customWidth="1"/>
    <col min="14" max="14" width="16.6640625" style="185" customWidth="1"/>
    <col min="15" max="28" width="0" style="113" hidden="1" customWidth="1"/>
    <col min="29" max="29" width="135.6640625" style="113" hidden="1" customWidth="1"/>
    <col min="30" max="30" width="106.1640625" style="113" hidden="1" customWidth="1"/>
    <col min="31" max="31" width="157.1640625" style="113" hidden="1" customWidth="1"/>
    <col min="32" max="32" width="117.83203125" style="113" hidden="1" customWidth="1"/>
    <col min="33" max="33" width="0" style="113" hidden="1" customWidth="1"/>
    <col min="34" max="34" width="93.33203125" style="113" hidden="1" customWidth="1"/>
    <col min="35" max="36" width="0" style="113" hidden="1" customWidth="1"/>
    <col min="37" max="16384" width="9.33203125" style="113"/>
  </cols>
  <sheetData>
    <row r="1" spans="1:12" ht="15" x14ac:dyDescent="0.25">
      <c r="A1" s="140"/>
      <c r="D1" s="142"/>
      <c r="E1" s="142"/>
      <c r="F1" s="143"/>
      <c r="G1" s="143"/>
      <c r="H1" s="143"/>
      <c r="I1" s="475"/>
      <c r="J1" s="475"/>
      <c r="K1" s="475"/>
      <c r="L1" s="475"/>
    </row>
    <row r="2" spans="1:12" s="141" customFormat="1" ht="15" x14ac:dyDescent="0.25">
      <c r="A2" s="140"/>
      <c r="D2" s="142"/>
      <c r="E2" s="142"/>
      <c r="F2" s="143"/>
      <c r="G2" s="143"/>
      <c r="H2" s="143"/>
      <c r="I2" s="475" t="s">
        <v>68</v>
      </c>
      <c r="J2" s="475"/>
      <c r="K2" s="475"/>
      <c r="L2" s="475"/>
    </row>
    <row r="3" spans="1:12" s="141" customFormat="1" ht="15" x14ac:dyDescent="0.25">
      <c r="A3" s="143"/>
      <c r="B3" s="143"/>
      <c r="C3" s="143"/>
      <c r="D3" s="143"/>
      <c r="E3" s="143"/>
      <c r="F3" s="143"/>
      <c r="G3" s="143"/>
      <c r="H3" s="143"/>
      <c r="I3" s="475" t="s">
        <v>17</v>
      </c>
      <c r="J3" s="475"/>
      <c r="K3" s="475"/>
      <c r="L3" s="475"/>
    </row>
    <row r="4" spans="1:12" s="141" customFormat="1" ht="15" x14ac:dyDescent="0.25">
      <c r="A4" s="143"/>
      <c r="B4" s="143"/>
      <c r="C4" s="143"/>
      <c r="D4" s="143"/>
      <c r="E4" s="143"/>
      <c r="F4" s="143"/>
      <c r="G4" s="143"/>
      <c r="H4" s="143"/>
      <c r="I4" s="475" t="s">
        <v>18</v>
      </c>
      <c r="J4" s="475"/>
      <c r="K4" s="475"/>
      <c r="L4" s="475"/>
    </row>
    <row r="5" spans="1:12" s="120" customFormat="1" ht="15" x14ac:dyDescent="0.25">
      <c r="A5" s="143"/>
      <c r="B5" s="143"/>
      <c r="C5" s="143"/>
      <c r="D5" s="143"/>
      <c r="E5" s="143"/>
      <c r="F5" s="143"/>
      <c r="G5" s="143"/>
      <c r="H5" s="143"/>
      <c r="I5" s="143"/>
      <c r="J5" s="476" t="s">
        <v>19</v>
      </c>
      <c r="K5" s="477"/>
      <c r="L5" s="478"/>
    </row>
    <row r="6" spans="1:12" s="120" customFormat="1" ht="15" x14ac:dyDescent="0.25">
      <c r="A6" s="143"/>
      <c r="B6" s="143"/>
      <c r="C6" s="143"/>
      <c r="D6" s="143"/>
      <c r="E6" s="143"/>
      <c r="F6" s="143"/>
      <c r="G6" s="143"/>
      <c r="H6" s="143"/>
      <c r="I6" s="182" t="s">
        <v>20</v>
      </c>
      <c r="J6" s="479" t="s">
        <v>21</v>
      </c>
      <c r="K6" s="480"/>
      <c r="L6" s="481"/>
    </row>
    <row r="7" spans="1:12" s="120" customFormat="1" ht="15" x14ac:dyDescent="0.25">
      <c r="A7" s="143"/>
      <c r="B7" s="143"/>
      <c r="C7" s="143"/>
      <c r="D7" s="143"/>
      <c r="E7" s="143"/>
      <c r="F7" s="143"/>
      <c r="G7" s="143"/>
      <c r="H7" s="143"/>
      <c r="I7" s="143"/>
      <c r="J7" s="482" t="s">
        <v>69</v>
      </c>
      <c r="K7" s="483"/>
      <c r="L7" s="484"/>
    </row>
    <row r="8" spans="1:12" s="120" customFormat="1" ht="25.5" customHeight="1" x14ac:dyDescent="0.25">
      <c r="A8" s="488" t="s">
        <v>70</v>
      </c>
      <c r="B8" s="488"/>
      <c r="C8" s="489" t="s">
        <v>71</v>
      </c>
      <c r="D8" s="489"/>
      <c r="E8" s="489"/>
      <c r="F8" s="489"/>
      <c r="G8" s="489"/>
      <c r="H8" s="489"/>
      <c r="I8" s="182" t="s">
        <v>22</v>
      </c>
      <c r="J8" s="485"/>
      <c r="K8" s="486"/>
      <c r="L8" s="487"/>
    </row>
    <row r="9" spans="1:12" s="120" customFormat="1" ht="15" x14ac:dyDescent="0.25">
      <c r="A9" s="143"/>
      <c r="B9" s="143"/>
      <c r="C9" s="490" t="s">
        <v>23</v>
      </c>
      <c r="D9" s="490"/>
      <c r="E9" s="490"/>
      <c r="F9" s="490"/>
      <c r="G9" s="490"/>
      <c r="H9" s="490"/>
      <c r="I9" s="143"/>
      <c r="J9" s="482" t="s">
        <v>46</v>
      </c>
      <c r="K9" s="483"/>
      <c r="L9" s="484"/>
    </row>
    <row r="10" spans="1:12" s="120" customFormat="1" ht="28.5" customHeight="1" x14ac:dyDescent="0.25">
      <c r="A10" s="488" t="s">
        <v>72</v>
      </c>
      <c r="B10" s="488"/>
      <c r="C10" s="489" t="s">
        <v>73</v>
      </c>
      <c r="D10" s="489"/>
      <c r="E10" s="489"/>
      <c r="F10" s="489"/>
      <c r="G10" s="489"/>
      <c r="H10" s="489"/>
      <c r="I10" s="182" t="s">
        <v>22</v>
      </c>
      <c r="J10" s="485"/>
      <c r="K10" s="486"/>
      <c r="L10" s="487"/>
    </row>
    <row r="11" spans="1:12" s="120" customFormat="1" ht="15" x14ac:dyDescent="0.25">
      <c r="A11" s="143"/>
      <c r="B11" s="143"/>
      <c r="C11" s="490" t="s">
        <v>23</v>
      </c>
      <c r="D11" s="490"/>
      <c r="E11" s="490"/>
      <c r="F11" s="490"/>
      <c r="G11" s="490"/>
      <c r="H11" s="490"/>
      <c r="I11" s="143"/>
      <c r="J11" s="482" t="s">
        <v>169</v>
      </c>
      <c r="K11" s="483"/>
      <c r="L11" s="484"/>
    </row>
    <row r="12" spans="1:12" s="120" customFormat="1" ht="14.25" customHeight="1" x14ac:dyDescent="0.25">
      <c r="A12" s="143" t="s">
        <v>74</v>
      </c>
      <c r="B12" s="143"/>
      <c r="C12" s="489" t="s">
        <v>75</v>
      </c>
      <c r="D12" s="489"/>
      <c r="E12" s="489"/>
      <c r="F12" s="489"/>
      <c r="G12" s="489"/>
      <c r="H12" s="489"/>
      <c r="I12" s="182" t="s">
        <v>22</v>
      </c>
      <c r="J12" s="485"/>
      <c r="K12" s="486"/>
      <c r="L12" s="487"/>
    </row>
    <row r="13" spans="1:12" s="120" customFormat="1" ht="15" x14ac:dyDescent="0.25">
      <c r="A13" s="143"/>
      <c r="B13" s="143"/>
      <c r="C13" s="491" t="s">
        <v>23</v>
      </c>
      <c r="D13" s="491"/>
      <c r="E13" s="491"/>
      <c r="F13" s="491"/>
      <c r="G13" s="491"/>
      <c r="H13" s="491"/>
      <c r="I13" s="143"/>
      <c r="J13" s="482" t="s">
        <v>171</v>
      </c>
      <c r="K13" s="483"/>
      <c r="L13" s="484"/>
    </row>
    <row r="14" spans="1:12" s="120" customFormat="1" ht="14.25" customHeight="1" x14ac:dyDescent="0.25">
      <c r="A14" s="143" t="s">
        <v>218</v>
      </c>
      <c r="B14" s="143"/>
      <c r="C14" s="489" t="s">
        <v>242</v>
      </c>
      <c r="D14" s="489"/>
      <c r="E14" s="489"/>
      <c r="F14" s="489"/>
      <c r="G14" s="489"/>
      <c r="H14" s="489"/>
      <c r="I14" s="182" t="s">
        <v>22</v>
      </c>
      <c r="J14" s="485"/>
      <c r="K14" s="486"/>
      <c r="L14" s="487"/>
    </row>
    <row r="15" spans="1:12" s="120" customFormat="1" ht="15" x14ac:dyDescent="0.25">
      <c r="A15" s="143"/>
      <c r="B15" s="143"/>
      <c r="C15" s="491" t="s">
        <v>23</v>
      </c>
      <c r="D15" s="491"/>
      <c r="E15" s="491"/>
      <c r="F15" s="491"/>
      <c r="G15" s="491"/>
      <c r="H15" s="491"/>
      <c r="I15" s="143"/>
      <c r="J15" s="502"/>
      <c r="K15" s="503"/>
      <c r="L15" s="504"/>
    </row>
    <row r="16" spans="1:12" s="120" customFormat="1" ht="30.75" customHeight="1" x14ac:dyDescent="0.25">
      <c r="A16" s="143" t="s">
        <v>24</v>
      </c>
      <c r="B16" s="143"/>
      <c r="C16" s="489" t="s">
        <v>243</v>
      </c>
      <c r="D16" s="489"/>
      <c r="E16" s="489"/>
      <c r="F16" s="489"/>
      <c r="G16" s="489"/>
      <c r="H16" s="489"/>
      <c r="I16" s="143"/>
      <c r="J16" s="505"/>
      <c r="K16" s="506"/>
      <c r="L16" s="507"/>
    </row>
    <row r="17" spans="1:36" s="120" customFormat="1" ht="15" x14ac:dyDescent="0.25">
      <c r="A17" s="143"/>
      <c r="B17" s="143"/>
      <c r="C17" s="491" t="s">
        <v>25</v>
      </c>
      <c r="D17" s="491"/>
      <c r="E17" s="491"/>
      <c r="F17" s="491"/>
      <c r="G17" s="491"/>
      <c r="H17" s="491"/>
      <c r="I17" s="143"/>
      <c r="J17" s="508"/>
      <c r="K17" s="509"/>
      <c r="L17" s="510"/>
    </row>
    <row r="18" spans="1:36" s="120" customFormat="1" ht="31.5" customHeight="1" x14ac:dyDescent="0.25">
      <c r="A18" s="143" t="s">
        <v>26</v>
      </c>
      <c r="B18" s="143"/>
      <c r="C18" s="489" t="s">
        <v>243</v>
      </c>
      <c r="D18" s="489"/>
      <c r="E18" s="489"/>
      <c r="F18" s="489"/>
      <c r="G18" s="489"/>
      <c r="H18" s="489"/>
      <c r="I18" s="143"/>
      <c r="J18" s="505"/>
      <c r="K18" s="506"/>
      <c r="L18" s="507"/>
      <c r="AJ18" s="144" t="s">
        <v>244</v>
      </c>
    </row>
    <row r="19" spans="1:36" s="120" customFormat="1" ht="15" x14ac:dyDescent="0.25">
      <c r="A19" s="143"/>
      <c r="B19" s="143"/>
      <c r="C19" s="490" t="s">
        <v>27</v>
      </c>
      <c r="D19" s="490"/>
      <c r="E19" s="490"/>
      <c r="F19" s="490"/>
      <c r="G19" s="490"/>
      <c r="H19" s="490"/>
      <c r="I19" s="143"/>
      <c r="J19" s="143"/>
      <c r="K19" s="143"/>
      <c r="L19" s="143"/>
    </row>
    <row r="20" spans="1:36" s="120" customFormat="1" ht="14.25" customHeight="1" x14ac:dyDescent="0.25">
      <c r="A20" s="143"/>
      <c r="B20" s="143"/>
      <c r="C20" s="143"/>
      <c r="D20" s="143"/>
      <c r="E20" s="143"/>
      <c r="F20" s="143"/>
      <c r="G20" s="511" t="s">
        <v>28</v>
      </c>
      <c r="H20" s="511"/>
      <c r="I20" s="512"/>
      <c r="J20" s="476"/>
      <c r="K20" s="477"/>
      <c r="L20" s="478"/>
      <c r="AJ20" s="145" t="e">
        <f>IF([1]Source!G36&lt;&gt;"Новый объект", [1]Source!G36, "")</f>
        <v>#REF!</v>
      </c>
    </row>
    <row r="21" spans="1:36" s="120" customFormat="1" ht="15" x14ac:dyDescent="0.25">
      <c r="A21" s="143"/>
      <c r="B21" s="143"/>
      <c r="C21" s="143"/>
      <c r="D21" s="143"/>
      <c r="E21" s="143"/>
      <c r="F21" s="143"/>
      <c r="G21" s="511" t="s">
        <v>29</v>
      </c>
      <c r="H21" s="512"/>
      <c r="I21" s="181" t="s">
        <v>30</v>
      </c>
      <c r="J21" s="476" t="s">
        <v>175</v>
      </c>
      <c r="K21" s="477"/>
      <c r="L21" s="478"/>
    </row>
    <row r="22" spans="1:36" s="120" customFormat="1" ht="15" x14ac:dyDescent="0.25">
      <c r="A22" s="143"/>
      <c r="B22" s="143"/>
      <c r="C22" s="143"/>
      <c r="D22" s="143"/>
      <c r="E22" s="143"/>
      <c r="F22" s="143"/>
      <c r="G22" s="143"/>
      <c r="H22" s="143"/>
      <c r="I22" s="180" t="s">
        <v>31</v>
      </c>
      <c r="J22" s="513">
        <v>43811</v>
      </c>
      <c r="K22" s="514"/>
      <c r="L22" s="515"/>
    </row>
    <row r="23" spans="1:36" s="120" customFormat="1" ht="15" x14ac:dyDescent="0.25">
      <c r="A23" s="143"/>
      <c r="B23" s="143"/>
      <c r="C23" s="143"/>
      <c r="D23" s="143"/>
      <c r="E23" s="143"/>
      <c r="F23" s="143"/>
      <c r="G23" s="143"/>
      <c r="H23" s="143"/>
      <c r="I23" s="182" t="s">
        <v>76</v>
      </c>
      <c r="J23" s="476"/>
      <c r="K23" s="477"/>
      <c r="L23" s="478"/>
    </row>
    <row r="24" spans="1:36" s="120" customFormat="1" ht="15" x14ac:dyDescent="0.25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</row>
    <row r="25" spans="1:36" s="120" customFormat="1" ht="15" x14ac:dyDescent="0.25">
      <c r="A25" s="143"/>
      <c r="B25" s="143"/>
      <c r="C25" s="143"/>
      <c r="D25" s="143"/>
      <c r="E25" s="143"/>
      <c r="F25" s="143"/>
      <c r="G25" s="143"/>
      <c r="H25" s="143"/>
      <c r="I25" s="516" t="s">
        <v>32</v>
      </c>
      <c r="J25" s="516" t="s">
        <v>33</v>
      </c>
      <c r="K25" s="520" t="s">
        <v>34</v>
      </c>
      <c r="L25" s="521"/>
    </row>
    <row r="26" spans="1:36" s="120" customFormat="1" ht="15" x14ac:dyDescent="0.25">
      <c r="A26" s="143"/>
      <c r="B26" s="143"/>
      <c r="C26" s="143"/>
      <c r="D26" s="143"/>
      <c r="E26" s="143"/>
      <c r="F26" s="143"/>
      <c r="G26" s="143"/>
      <c r="H26" s="143"/>
      <c r="I26" s="517"/>
      <c r="J26" s="517"/>
      <c r="K26" s="146" t="s">
        <v>35</v>
      </c>
      <c r="L26" s="184" t="s">
        <v>36</v>
      </c>
    </row>
    <row r="27" spans="1:36" s="120" customFormat="1" ht="14.25" customHeight="1" x14ac:dyDescent="0.25">
      <c r="A27" s="143"/>
      <c r="B27" s="143"/>
      <c r="C27" s="143"/>
      <c r="D27" s="143"/>
      <c r="E27" s="143"/>
      <c r="F27" s="143"/>
      <c r="G27" s="143"/>
      <c r="H27" s="143"/>
      <c r="I27" s="147" t="s">
        <v>99</v>
      </c>
      <c r="J27" s="183">
        <v>44286</v>
      </c>
      <c r="K27" s="183">
        <v>44256</v>
      </c>
      <c r="L27" s="212">
        <f>J27</f>
        <v>44286</v>
      </c>
    </row>
    <row r="28" spans="1:36" ht="18.75" x14ac:dyDescent="0.3">
      <c r="A28" s="518" t="s">
        <v>37</v>
      </c>
      <c r="B28" s="518"/>
      <c r="C28" s="518"/>
      <c r="D28" s="518"/>
      <c r="E28" s="518"/>
      <c r="F28" s="518"/>
      <c r="G28" s="518"/>
      <c r="H28" s="518"/>
      <c r="I28" s="518"/>
      <c r="J28" s="518"/>
      <c r="K28" s="518"/>
      <c r="L28" s="518"/>
      <c r="M28" s="188"/>
      <c r="N28" s="188"/>
      <c r="O28" s="188"/>
    </row>
    <row r="29" spans="1:36" ht="21.75" customHeight="1" x14ac:dyDescent="0.3">
      <c r="A29" s="518" t="s">
        <v>38</v>
      </c>
      <c r="B29" s="518"/>
      <c r="C29" s="518"/>
      <c r="D29" s="518"/>
      <c r="E29" s="518"/>
      <c r="F29" s="518"/>
      <c r="G29" s="518"/>
      <c r="H29" s="518"/>
      <c r="I29" s="518"/>
      <c r="J29" s="518"/>
      <c r="K29" s="518"/>
      <c r="L29" s="518"/>
      <c r="M29" s="188"/>
      <c r="N29" s="188"/>
      <c r="O29" s="188"/>
    </row>
    <row r="30" spans="1:36" ht="18.75" x14ac:dyDescent="0.3">
      <c r="A30" s="518" t="s">
        <v>245</v>
      </c>
      <c r="B30" s="518"/>
      <c r="C30" s="518"/>
      <c r="D30" s="518"/>
      <c r="E30" s="518"/>
      <c r="F30" s="518"/>
      <c r="G30" s="518"/>
      <c r="H30" s="518"/>
      <c r="I30" s="518"/>
      <c r="J30" s="518"/>
      <c r="K30" s="518"/>
      <c r="L30" s="518"/>
    </row>
    <row r="31" spans="1:36" ht="15" x14ac:dyDescent="0.25">
      <c r="A31" s="188" t="s">
        <v>102</v>
      </c>
      <c r="B31" s="188"/>
      <c r="C31" s="188"/>
      <c r="D31" s="188"/>
      <c r="E31" s="188"/>
      <c r="F31" s="188"/>
      <c r="G31" s="188"/>
      <c r="H31" s="213"/>
      <c r="I31" s="213"/>
      <c r="J31" s="188"/>
      <c r="K31" s="188"/>
      <c r="L31" s="188"/>
    </row>
    <row r="32" spans="1:36" ht="15" x14ac:dyDescent="0.25">
      <c r="A32" s="519" t="s">
        <v>103</v>
      </c>
      <c r="B32" s="519"/>
      <c r="C32" s="519"/>
      <c r="D32" s="519"/>
      <c r="E32" s="519"/>
      <c r="F32" s="519"/>
      <c r="G32" s="519"/>
      <c r="H32" s="519"/>
      <c r="I32" s="519"/>
      <c r="J32" s="519"/>
      <c r="K32" s="519"/>
      <c r="L32" s="519"/>
      <c r="AE32" s="214" t="s">
        <v>103</v>
      </c>
    </row>
    <row r="33" spans="1:31" x14ac:dyDescent="0.2">
      <c r="A33" s="458" t="s">
        <v>39</v>
      </c>
      <c r="B33" s="459"/>
      <c r="C33" s="448" t="s">
        <v>40</v>
      </c>
      <c r="D33" s="448" t="s">
        <v>41</v>
      </c>
      <c r="E33" s="448" t="s">
        <v>78</v>
      </c>
      <c r="F33" s="448" t="s">
        <v>54</v>
      </c>
      <c r="G33" s="448" t="s">
        <v>55</v>
      </c>
      <c r="H33" s="448" t="s">
        <v>79</v>
      </c>
      <c r="I33" s="448" t="s">
        <v>80</v>
      </c>
      <c r="J33" s="448" t="s">
        <v>81</v>
      </c>
      <c r="K33" s="448" t="s">
        <v>82</v>
      </c>
      <c r="L33" s="448" t="s">
        <v>83</v>
      </c>
    </row>
    <row r="34" spans="1:31" x14ac:dyDescent="0.2">
      <c r="A34" s="460"/>
      <c r="B34" s="461"/>
      <c r="C34" s="449"/>
      <c r="D34" s="449"/>
      <c r="E34" s="449"/>
      <c r="F34" s="449"/>
      <c r="G34" s="449"/>
      <c r="H34" s="449"/>
      <c r="I34" s="449"/>
      <c r="J34" s="449"/>
      <c r="K34" s="449"/>
      <c r="L34" s="449"/>
    </row>
    <row r="35" spans="1:31" x14ac:dyDescent="0.2">
      <c r="A35" s="457" t="s">
        <v>42</v>
      </c>
      <c r="B35" s="457" t="s">
        <v>43</v>
      </c>
      <c r="C35" s="449"/>
      <c r="D35" s="449"/>
      <c r="E35" s="449"/>
      <c r="F35" s="449"/>
      <c r="G35" s="449"/>
      <c r="H35" s="449"/>
      <c r="I35" s="449"/>
      <c r="J35" s="449"/>
      <c r="K35" s="449"/>
      <c r="L35" s="449"/>
    </row>
    <row r="36" spans="1:31" x14ac:dyDescent="0.2">
      <c r="A36" s="457"/>
      <c r="B36" s="457"/>
      <c r="C36" s="449"/>
      <c r="D36" s="449"/>
      <c r="E36" s="449"/>
      <c r="F36" s="449"/>
      <c r="G36" s="449"/>
      <c r="H36" s="449"/>
      <c r="I36" s="449"/>
      <c r="J36" s="449"/>
      <c r="K36" s="449"/>
      <c r="L36" s="449"/>
    </row>
    <row r="37" spans="1:31" x14ac:dyDescent="0.2">
      <c r="A37" s="457"/>
      <c r="B37" s="457"/>
      <c r="C37" s="449"/>
      <c r="D37" s="449"/>
      <c r="E37" s="449"/>
      <c r="F37" s="449"/>
      <c r="G37" s="449"/>
      <c r="H37" s="449"/>
      <c r="I37" s="449"/>
      <c r="J37" s="449"/>
      <c r="K37" s="449"/>
      <c r="L37" s="449"/>
    </row>
    <row r="38" spans="1:31" x14ac:dyDescent="0.2">
      <c r="A38" s="457"/>
      <c r="B38" s="457"/>
      <c r="C38" s="449"/>
      <c r="D38" s="449"/>
      <c r="E38" s="449"/>
      <c r="F38" s="449"/>
      <c r="G38" s="449"/>
      <c r="H38" s="449"/>
      <c r="I38" s="449"/>
      <c r="J38" s="449"/>
      <c r="K38" s="449"/>
      <c r="L38" s="449"/>
    </row>
    <row r="39" spans="1:31" x14ac:dyDescent="0.2">
      <c r="A39" s="457"/>
      <c r="B39" s="457"/>
      <c r="C39" s="449"/>
      <c r="D39" s="449"/>
      <c r="E39" s="449"/>
      <c r="F39" s="449"/>
      <c r="G39" s="449"/>
      <c r="H39" s="449"/>
      <c r="I39" s="449"/>
      <c r="J39" s="449"/>
      <c r="K39" s="449"/>
      <c r="L39" s="449"/>
    </row>
    <row r="40" spans="1:31" x14ac:dyDescent="0.2">
      <c r="A40" s="457"/>
      <c r="B40" s="457"/>
      <c r="C40" s="450"/>
      <c r="D40" s="450"/>
      <c r="E40" s="450"/>
      <c r="F40" s="450"/>
      <c r="G40" s="450"/>
      <c r="H40" s="450"/>
      <c r="I40" s="450"/>
      <c r="J40" s="450"/>
      <c r="K40" s="450"/>
      <c r="L40" s="450"/>
    </row>
    <row r="41" spans="1:31" ht="15" x14ac:dyDescent="0.2">
      <c r="A41" s="189">
        <v>1</v>
      </c>
      <c r="B41" s="189">
        <v>2</v>
      </c>
      <c r="C41" s="189">
        <v>3</v>
      </c>
      <c r="D41" s="189">
        <v>4</v>
      </c>
      <c r="E41" s="189">
        <v>5</v>
      </c>
      <c r="F41" s="189">
        <v>6</v>
      </c>
      <c r="G41" s="189">
        <v>7</v>
      </c>
      <c r="H41" s="189">
        <v>8</v>
      </c>
      <c r="I41" s="189">
        <v>9</v>
      </c>
      <c r="J41" s="189">
        <v>10</v>
      </c>
      <c r="K41" s="189">
        <v>11</v>
      </c>
      <c r="L41" s="189">
        <v>12</v>
      </c>
    </row>
    <row r="43" spans="1:31" ht="51" customHeight="1" x14ac:dyDescent="0.25">
      <c r="A43" s="451" t="s">
        <v>357</v>
      </c>
      <c r="B43" s="451"/>
      <c r="C43" s="451"/>
      <c r="D43" s="451"/>
      <c r="E43" s="451"/>
      <c r="F43" s="451"/>
      <c r="G43" s="451"/>
      <c r="H43" s="451"/>
      <c r="I43" s="451"/>
      <c r="J43" s="451"/>
      <c r="K43" s="451"/>
      <c r="L43" s="451"/>
      <c r="AE43" s="215" t="str">
        <f>CONCATENATE("Локальная смета: ",IF([2]Source!G20&lt;&gt;"Новая локальная смета", [2]Source!G20, ""))</f>
        <v>Локальная смета: Станционный комплекс "Аминьевское шоссе". Инженерные системы ТПП. Отопление, вентиляция, кондиционирование, дымоудаление.</v>
      </c>
    </row>
    <row r="45" spans="1:31" ht="16.5" hidden="1" x14ac:dyDescent="0.25">
      <c r="A45" s="451" t="str">
        <f>CONCATENATE("Раздел: ",IF([2]Source!G24&lt;&gt;"Новый раздел", [2]Source!G24, ""))</f>
        <v>Раздел: Отопление</v>
      </c>
      <c r="B45" s="451"/>
      <c r="C45" s="451"/>
      <c r="D45" s="451"/>
      <c r="E45" s="451"/>
      <c r="F45" s="451"/>
      <c r="G45" s="451"/>
      <c r="H45" s="451"/>
      <c r="I45" s="451"/>
      <c r="J45" s="451"/>
      <c r="K45" s="451"/>
      <c r="L45" s="451"/>
    </row>
    <row r="46" spans="1:31" hidden="1" x14ac:dyDescent="0.2"/>
    <row r="47" spans="1:31" ht="99.75" hidden="1" x14ac:dyDescent="0.2">
      <c r="C47" s="452" t="str">
        <f>[2]Source!G28</f>
        <v>Поправка: ТСН-2001.4. О.П. тб2. п.1  Наименование: При подземном способе работ (включая монтажные и демонтажные работы инженерных систем,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  То же с особо вредными и особо тяжелыми условиями труда</v>
      </c>
      <c r="D47" s="452"/>
      <c r="E47" s="452"/>
      <c r="F47" s="452"/>
      <c r="G47" s="452"/>
      <c r="H47" s="452"/>
      <c r="I47" s="452"/>
      <c r="J47" s="452"/>
      <c r="K47" s="452"/>
      <c r="AC47" s="216" t="str">
        <f>[2]Source!G28</f>
        <v>Поправка: ТСН-2001.4. О.П. тб2. п.1  Наименование: При подземном способе работ (включая монтажные и демонтажные работы инженерных систем,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  То же с особо вредными и особо тяжелыми условиями труда</v>
      </c>
    </row>
    <row r="48" spans="1:31" hidden="1" x14ac:dyDescent="0.2"/>
    <row r="49" spans="1:29" ht="185.25" hidden="1" x14ac:dyDescent="0.2">
      <c r="C49" s="452" t="str">
        <f>[2]Source!G29</f>
        <v>Поправка: ТСН-2001.3-29. О.П. п.4.1  Наименование: При определении стоимости работ на работах по строительству тоннелей и метрополитенов (станций, тоннелей, стволов, эскалаторных наклонных ходов, околоствольных, притоннельных выработок, а также дополнительных сооружений и устройств в соответствии с СП 32-105-2004 и СП 32-106-2004). При закрытом (подземном) способе работ, включая устройство пути в тоннелях, а также включая монтажные (демонтажные) и пуско-наладочные работы инженерных систем (в том числе электромонтажные работы; автоматика; сигнализация; связь; монтажные и наладочные работы оборудования систем отопления, теплоснабжения, вентиляции, кондиционирования, водопровода, водоотвода и канализации; АТДП и другие инженерные системы),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</v>
      </c>
      <c r="D49" s="452"/>
      <c r="E49" s="452"/>
      <c r="F49" s="452"/>
      <c r="G49" s="452"/>
      <c r="H49" s="452"/>
      <c r="I49" s="452"/>
      <c r="J49" s="452"/>
      <c r="K49" s="452"/>
      <c r="AC49" s="216" t="str">
        <f>[2]Source!G29</f>
        <v>Поправка: ТСН-2001.3-29. О.П. п.4.1  Наименование: При определении стоимости работ на работах по строительству тоннелей и метрополитенов (станций, тоннелей, стволов, эскалаторных наклонных ходов, околоствольных, притоннельных выработок, а также дополнительных сооружений и устройств в соответствии с СП 32-105-2004 и СП 32-106-2004). При закрытом (подземном) способе работ, включая устройство пути в тоннелях, а также включая монтажные (демонтажные) и пуско-наладочные работы инженерных систем (в том числе электромонтажные работы; автоматика; сигнализация; связь; монтажные и наладочные работы оборудования систем отопления, теплоснабжения, вентиляции, кондиционирования, водопровода, водоотвода и канализации; АТДП и другие инженерные системы), выполняемые после устройства перекрытия при строительстве тоннелей и метрополитенов открытым способом (тоннели, сооружения, устройства и станционные помещения, находящиеся ниже уровня первой ступени эскалатора (лестничного марша) наземного вестибюля станции, и сам вестибюль станции (с тоннелями, сооружениями, устройствами и станционными помещениями), вход в который расположен в подземном (подуличном) переходе)</v>
      </c>
    </row>
    <row r="50" spans="1:29" hidden="1" x14ac:dyDescent="0.2"/>
    <row r="51" spans="1:29" ht="28.5" hidden="1" x14ac:dyDescent="0.2">
      <c r="C51" s="452" t="str">
        <f>[2]Source!G30</f>
        <v>Поправка: ТСН-2001.3-20. О.П. п.1.20  Наименование: Затраты на индивидуальные испытания систем вентиляции и кондиционирования воздуха</v>
      </c>
      <c r="D51" s="452"/>
      <c r="E51" s="452"/>
      <c r="F51" s="452"/>
      <c r="G51" s="452"/>
      <c r="H51" s="452"/>
      <c r="I51" s="452"/>
      <c r="J51" s="452"/>
      <c r="K51" s="452"/>
      <c r="AC51" s="216" t="str">
        <f>[2]Source!G30</f>
        <v>Поправка: ТСН-2001.3-20. О.П. п.1.20  Наименование: Затраты на индивидуальные испытания систем вентиляции и кондиционирования воздуха</v>
      </c>
    </row>
    <row r="52" spans="1:29" hidden="1" x14ac:dyDescent="0.2"/>
    <row r="53" spans="1:29" ht="14.25" hidden="1" x14ac:dyDescent="0.2">
      <c r="A53" s="464" t="str">
        <f>CONCATENATE("Итого по разделу: ",IF([2]Source!G44&lt;&gt;"Новый раздел", [2]Source!G44, ""))</f>
        <v>Итого по разделу: Отопление</v>
      </c>
      <c r="B53" s="464"/>
      <c r="C53" s="464"/>
      <c r="D53" s="464"/>
      <c r="E53" s="464"/>
      <c r="F53" s="464"/>
      <c r="G53" s="464"/>
      <c r="H53" s="464"/>
      <c r="I53" s="465">
        <f>SUM(O45:O52)</f>
        <v>0</v>
      </c>
      <c r="J53" s="466"/>
      <c r="K53" s="465">
        <f>SUM(P45:P52)</f>
        <v>0</v>
      </c>
      <c r="L53" s="466"/>
    </row>
    <row r="54" spans="1:29" hidden="1" x14ac:dyDescent="0.2">
      <c r="A54" s="113" t="s">
        <v>44</v>
      </c>
      <c r="J54" s="113">
        <f>SUM(W45:W53)</f>
        <v>0</v>
      </c>
      <c r="K54" s="113">
        <f>SUM(X45:X53)</f>
        <v>0</v>
      </c>
    </row>
    <row r="55" spans="1:29" hidden="1" x14ac:dyDescent="0.2">
      <c r="A55" s="113" t="s">
        <v>45</v>
      </c>
      <c r="J55" s="113">
        <f>SUM(Y45:Y54)</f>
        <v>0</v>
      </c>
      <c r="K55" s="113">
        <f>SUM(Z45:Z54)</f>
        <v>0</v>
      </c>
    </row>
    <row r="56" spans="1:29" hidden="1" x14ac:dyDescent="0.2"/>
    <row r="57" spans="1:29" ht="16.5" x14ac:dyDescent="0.25">
      <c r="A57" s="451" t="str">
        <f>CONCATENATE("Раздел: ",IF([2]Source!G74&lt;&gt;"Новый раздел", [2]Source!G74, ""))</f>
        <v>Раздел: Вентиляция</v>
      </c>
      <c r="B57" s="451"/>
      <c r="C57" s="451"/>
      <c r="D57" s="451"/>
      <c r="E57" s="451"/>
      <c r="F57" s="451"/>
      <c r="G57" s="451"/>
      <c r="H57" s="451"/>
      <c r="I57" s="451"/>
      <c r="J57" s="451"/>
      <c r="K57" s="451"/>
      <c r="L57" s="451"/>
    </row>
    <row r="59" spans="1:29" ht="16.5" hidden="1" x14ac:dyDescent="0.25">
      <c r="A59" s="451" t="str">
        <f>CONCATENATE("Подраздел: ",IF([2]Source!G78&lt;&gt;"Новый подраздел", [2]Source!G78, ""))</f>
        <v>Подраздел: П2-1</v>
      </c>
      <c r="B59" s="451"/>
      <c r="C59" s="451"/>
      <c r="D59" s="451"/>
      <c r="E59" s="451"/>
      <c r="F59" s="451"/>
      <c r="G59" s="451"/>
      <c r="H59" s="451"/>
      <c r="I59" s="451"/>
      <c r="J59" s="451"/>
      <c r="K59" s="451"/>
      <c r="L59" s="451"/>
    </row>
    <row r="60" spans="1:29" ht="53.25" hidden="1" x14ac:dyDescent="0.25">
      <c r="A60" s="217">
        <v>1</v>
      </c>
      <c r="B60" s="217" t="str">
        <f>[2]Source!E82</f>
        <v>7</v>
      </c>
      <c r="C60" s="190" t="s">
        <v>263</v>
      </c>
      <c r="D60" s="190" t="s">
        <v>104</v>
      </c>
      <c r="E60" s="218" t="str">
        <f>[2]Source!H82</f>
        <v>1  ШТ.</v>
      </c>
      <c r="F60" s="219">
        <f>[2]Source!I82</f>
        <v>0</v>
      </c>
      <c r="G60" s="220"/>
      <c r="H60" s="221"/>
      <c r="I60" s="219"/>
      <c r="J60" s="222"/>
      <c r="K60" s="219"/>
      <c r="L60" s="222"/>
      <c r="Q60" s="113">
        <f>[2]Source!X82</f>
        <v>0</v>
      </c>
      <c r="R60" s="113">
        <f>[2]Source!X83</f>
        <v>0</v>
      </c>
      <c r="S60" s="113">
        <f>[2]Source!Y82</f>
        <v>0</v>
      </c>
      <c r="T60" s="113">
        <f>[2]Source!Y83</f>
        <v>0</v>
      </c>
      <c r="U60" s="113">
        <f>ROUND((175/100)*ROUND([2]Source!R82, 2), 2)</f>
        <v>0</v>
      </c>
      <c r="V60" s="113">
        <f>ROUND((157/100)*ROUND([2]Source!R83, 2), 2)</f>
        <v>0</v>
      </c>
    </row>
    <row r="61" spans="1:29" ht="15" hidden="1" x14ac:dyDescent="0.25">
      <c r="A61" s="217"/>
      <c r="B61" s="217"/>
      <c r="C61" s="190"/>
      <c r="D61" s="190" t="s">
        <v>84</v>
      </c>
      <c r="E61" s="218"/>
      <c r="F61" s="219"/>
      <c r="G61" s="220">
        <f>[2]Source!AO82</f>
        <v>615.5</v>
      </c>
      <c r="H61" s="221" t="str">
        <f>[2]Source!DG82</f>
        <v>)*1,67</v>
      </c>
      <c r="I61" s="219">
        <f>[2]Source!AV83</f>
        <v>1.0669999999999999</v>
      </c>
      <c r="J61" s="222">
        <f>[2]Source!S82</f>
        <v>0</v>
      </c>
      <c r="K61" s="219">
        <f>IF([2]Source!BA83&lt;&gt; 0, [2]Source!BA83, 1)</f>
        <v>24.23</v>
      </c>
      <c r="L61" s="222">
        <f>[2]Source!S83</f>
        <v>0</v>
      </c>
    </row>
    <row r="62" spans="1:29" ht="15" hidden="1" x14ac:dyDescent="0.25">
      <c r="A62" s="217"/>
      <c r="B62" s="217"/>
      <c r="C62" s="190"/>
      <c r="D62" s="190" t="s">
        <v>85</v>
      </c>
      <c r="E62" s="218"/>
      <c r="F62" s="219"/>
      <c r="G62" s="220">
        <f>[2]Source!AM82</f>
        <v>15.8</v>
      </c>
      <c r="H62" s="221" t="str">
        <f>[2]Source!DE82</f>
        <v/>
      </c>
      <c r="I62" s="219">
        <f>[2]Source!AV83</f>
        <v>1.0669999999999999</v>
      </c>
      <c r="J62" s="222">
        <f>[2]Source!Q82-J72</f>
        <v>0</v>
      </c>
      <c r="K62" s="219">
        <f>IF([2]Source!BB83&lt;&gt; 0, [2]Source!BB83, 1)</f>
        <v>7.5</v>
      </c>
      <c r="L62" s="222">
        <f>[2]Source!Q83-L72</f>
        <v>0</v>
      </c>
    </row>
    <row r="63" spans="1:29" ht="15" hidden="1" x14ac:dyDescent="0.25">
      <c r="A63" s="217"/>
      <c r="B63" s="217"/>
      <c r="C63" s="190"/>
      <c r="D63" s="190" t="s">
        <v>86</v>
      </c>
      <c r="E63" s="218"/>
      <c r="F63" s="219"/>
      <c r="G63" s="220">
        <f>[2]Source!AN82</f>
        <v>1.31</v>
      </c>
      <c r="H63" s="221" t="str">
        <f>[2]Source!DE82</f>
        <v/>
      </c>
      <c r="I63" s="219">
        <f>[2]Source!AV83</f>
        <v>1.0669999999999999</v>
      </c>
      <c r="J63" s="223">
        <f>[2]Source!R82-J73</f>
        <v>0</v>
      </c>
      <c r="K63" s="219">
        <f>IF([2]Source!BS83&lt;&gt; 0, [2]Source!BS83, 1)</f>
        <v>24.23</v>
      </c>
      <c r="L63" s="223">
        <f>[2]Source!R83-L73</f>
        <v>0</v>
      </c>
    </row>
    <row r="64" spans="1:29" ht="15" hidden="1" x14ac:dyDescent="0.25">
      <c r="A64" s="217"/>
      <c r="B64" s="217"/>
      <c r="C64" s="190"/>
      <c r="D64" s="190" t="s">
        <v>87</v>
      </c>
      <c r="E64" s="218"/>
      <c r="F64" s="219"/>
      <c r="G64" s="220">
        <f>[2]Source!AL82</f>
        <v>4.0599999999999996</v>
      </c>
      <c r="H64" s="221" t="str">
        <f>[2]Source!DD82</f>
        <v/>
      </c>
      <c r="I64" s="219">
        <f>[2]Source!AW83</f>
        <v>1.028</v>
      </c>
      <c r="J64" s="222">
        <f>[2]Source!P82</f>
        <v>0</v>
      </c>
      <c r="K64" s="219">
        <f>IF([2]Source!BC83&lt;&gt; 0, [2]Source!BC83, 1)</f>
        <v>6.33</v>
      </c>
      <c r="L64" s="222">
        <f>[2]Source!P83</f>
        <v>0</v>
      </c>
    </row>
    <row r="65" spans="1:22" ht="15" hidden="1" x14ac:dyDescent="0.25">
      <c r="A65" s="217"/>
      <c r="B65" s="217"/>
      <c r="C65" s="190"/>
      <c r="D65" s="190" t="s">
        <v>88</v>
      </c>
      <c r="E65" s="218" t="s">
        <v>89</v>
      </c>
      <c r="F65" s="219">
        <f>[2]Source!DN83</f>
        <v>79</v>
      </c>
      <c r="G65" s="220"/>
      <c r="H65" s="221"/>
      <c r="I65" s="219"/>
      <c r="J65" s="222">
        <f>SUM(Q60:Q64)</f>
        <v>0</v>
      </c>
      <c r="K65" s="219">
        <f>[2]Source!BZ83</f>
        <v>68</v>
      </c>
      <c r="L65" s="222">
        <f>SUM(R60:R64)</f>
        <v>0</v>
      </c>
    </row>
    <row r="66" spans="1:22" ht="15" hidden="1" x14ac:dyDescent="0.25">
      <c r="A66" s="217"/>
      <c r="B66" s="217"/>
      <c r="C66" s="190"/>
      <c r="D66" s="190" t="s">
        <v>90</v>
      </c>
      <c r="E66" s="218" t="s">
        <v>89</v>
      </c>
      <c r="F66" s="219">
        <f>[2]Source!DO83</f>
        <v>70</v>
      </c>
      <c r="G66" s="220"/>
      <c r="H66" s="221"/>
      <c r="I66" s="219"/>
      <c r="J66" s="222">
        <f>SUM(S60:S65)</f>
        <v>0</v>
      </c>
      <c r="K66" s="219">
        <f>[2]Source!CA83</f>
        <v>43</v>
      </c>
      <c r="L66" s="222">
        <f>SUM(T60:T65)</f>
        <v>0</v>
      </c>
    </row>
    <row r="67" spans="1:22" ht="15" hidden="1" x14ac:dyDescent="0.25">
      <c r="A67" s="217"/>
      <c r="B67" s="217"/>
      <c r="C67" s="190"/>
      <c r="D67" s="190" t="s">
        <v>91</v>
      </c>
      <c r="E67" s="218" t="s">
        <v>89</v>
      </c>
      <c r="F67" s="219">
        <f>175</f>
        <v>175</v>
      </c>
      <c r="G67" s="220"/>
      <c r="H67" s="221"/>
      <c r="I67" s="219"/>
      <c r="J67" s="222">
        <f>SUM(U60:U66)-J74</f>
        <v>0</v>
      </c>
      <c r="K67" s="219">
        <f>157</f>
        <v>157</v>
      </c>
      <c r="L67" s="222">
        <f>SUM(V60:V66)-L74</f>
        <v>0</v>
      </c>
    </row>
    <row r="68" spans="1:22" ht="15" hidden="1" x14ac:dyDescent="0.25">
      <c r="A68" s="224"/>
      <c r="B68" s="224"/>
      <c r="C68" s="191"/>
      <c r="D68" s="191" t="s">
        <v>92</v>
      </c>
      <c r="E68" s="225" t="s">
        <v>93</v>
      </c>
      <c r="F68" s="226">
        <f>[2]Source!AQ82</f>
        <v>51.58</v>
      </c>
      <c r="G68" s="227"/>
      <c r="H68" s="228" t="str">
        <f>[2]Source!DI82</f>
        <v/>
      </c>
      <c r="I68" s="226">
        <f>[2]Source!AV83</f>
        <v>1.0669999999999999</v>
      </c>
      <c r="J68" s="229">
        <f>[2]Source!U82</f>
        <v>0</v>
      </c>
      <c r="K68" s="226"/>
      <c r="L68" s="229"/>
    </row>
    <row r="69" spans="1:22" ht="14.25" hidden="1" x14ac:dyDescent="0.2">
      <c r="D69" s="230" t="s">
        <v>94</v>
      </c>
      <c r="I69" s="462">
        <f>J61+J62+J64+J65+J66+J67</f>
        <v>0</v>
      </c>
      <c r="J69" s="462"/>
      <c r="K69" s="462">
        <f>L61+L62+L64+L65+L66+L67</f>
        <v>0</v>
      </c>
      <c r="L69" s="462"/>
      <c r="O69" s="231">
        <f>J61+J62+J64+J65+J66+J67</f>
        <v>0</v>
      </c>
      <c r="P69" s="231">
        <f>L61+L62+L64+L65+L66+L67</f>
        <v>0</v>
      </c>
    </row>
    <row r="70" spans="1:22" hidden="1" x14ac:dyDescent="0.2">
      <c r="M70" s="185" t="s">
        <v>162</v>
      </c>
    </row>
    <row r="71" spans="1:22" ht="53.25" hidden="1" x14ac:dyDescent="0.25">
      <c r="A71" s="217">
        <v>2</v>
      </c>
      <c r="B71" s="217" t="str">
        <f>CONCATENATE([2]Source!E82, "/1")</f>
        <v>7/1</v>
      </c>
      <c r="C71" s="190" t="s">
        <v>264</v>
      </c>
      <c r="D71" s="190" t="s">
        <v>95</v>
      </c>
      <c r="E71" s="218" t="str">
        <f>[2]Source!H82</f>
        <v>1  ШТ.</v>
      </c>
      <c r="F71" s="219">
        <f>[2]Source!I82</f>
        <v>0</v>
      </c>
      <c r="G71" s="220"/>
      <c r="H71" s="221"/>
      <c r="I71" s="219"/>
      <c r="J71" s="222"/>
      <c r="K71" s="219"/>
      <c r="L71" s="222"/>
    </row>
    <row r="72" spans="1:22" ht="15" hidden="1" x14ac:dyDescent="0.25">
      <c r="A72" s="217"/>
      <c r="B72" s="217"/>
      <c r="C72" s="190"/>
      <c r="D72" s="190" t="s">
        <v>85</v>
      </c>
      <c r="E72" s="218"/>
      <c r="F72" s="219"/>
      <c r="G72" s="220">
        <f t="shared" ref="G72:L72" si="0">G73</f>
        <v>1.31</v>
      </c>
      <c r="H72" s="232" t="str">
        <f t="shared" si="0"/>
        <v>)*(1.67-1)</v>
      </c>
      <c r="I72" s="219">
        <f t="shared" si="0"/>
        <v>1.0669999999999999</v>
      </c>
      <c r="J72" s="222">
        <f t="shared" si="0"/>
        <v>0</v>
      </c>
      <c r="K72" s="219">
        <f t="shared" si="0"/>
        <v>24.23</v>
      </c>
      <c r="L72" s="222">
        <f t="shared" si="0"/>
        <v>0</v>
      </c>
    </row>
    <row r="73" spans="1:22" ht="15" hidden="1" x14ac:dyDescent="0.25">
      <c r="A73" s="217"/>
      <c r="B73" s="217"/>
      <c r="C73" s="190"/>
      <c r="D73" s="190" t="s">
        <v>86</v>
      </c>
      <c r="E73" s="218"/>
      <c r="F73" s="219"/>
      <c r="G73" s="220">
        <f>[2]Source!AN82</f>
        <v>1.31</v>
      </c>
      <c r="H73" s="232" t="s">
        <v>96</v>
      </c>
      <c r="I73" s="219">
        <f>[2]Source!AV83</f>
        <v>1.0669999999999999</v>
      </c>
      <c r="J73" s="223">
        <f>ROUND(F60*G73*I73*(1.67-1), 2)</f>
        <v>0</v>
      </c>
      <c r="K73" s="219">
        <f>IF([2]Source!BS83&lt;&gt; 0, [2]Source!BS83, 1)</f>
        <v>24.23</v>
      </c>
      <c r="L73" s="223">
        <f>ROUND(ROUND(F60*G73*I73*(1.67-1), 2)*K73, 2)</f>
        <v>0</v>
      </c>
    </row>
    <row r="74" spans="1:22" ht="15" hidden="1" x14ac:dyDescent="0.25">
      <c r="A74" s="217"/>
      <c r="B74" s="217"/>
      <c r="C74" s="190"/>
      <c r="D74" s="190" t="s">
        <v>91</v>
      </c>
      <c r="E74" s="218" t="s">
        <v>89</v>
      </c>
      <c r="F74" s="219">
        <f>175</f>
        <v>175</v>
      </c>
      <c r="G74" s="220"/>
      <c r="H74" s="221"/>
      <c r="I74" s="219"/>
      <c r="J74" s="222">
        <f>ROUND(J73*(F74/100), 2)</f>
        <v>0</v>
      </c>
      <c r="K74" s="219">
        <f>157</f>
        <v>157</v>
      </c>
      <c r="L74" s="222">
        <f>ROUND(L73*(K74/100), 2)</f>
        <v>0</v>
      </c>
    </row>
    <row r="75" spans="1:22" ht="14.25" hidden="1" x14ac:dyDescent="0.2">
      <c r="A75" s="192"/>
      <c r="B75" s="192"/>
      <c r="C75" s="192"/>
      <c r="D75" s="233" t="s">
        <v>94</v>
      </c>
      <c r="E75" s="192"/>
      <c r="F75" s="192"/>
      <c r="G75" s="192"/>
      <c r="H75" s="192"/>
      <c r="I75" s="463">
        <f>J74+J73</f>
        <v>0</v>
      </c>
      <c r="J75" s="463"/>
      <c r="K75" s="463">
        <f>L74+L73</f>
        <v>0</v>
      </c>
      <c r="L75" s="463"/>
      <c r="O75" s="231">
        <f>I75</f>
        <v>0</v>
      </c>
      <c r="P75" s="231">
        <f>K75</f>
        <v>0</v>
      </c>
    </row>
    <row r="76" spans="1:22" hidden="1" x14ac:dyDescent="0.2"/>
    <row r="77" spans="1:22" ht="70.5" hidden="1" x14ac:dyDescent="0.25">
      <c r="A77" s="234">
        <v>3</v>
      </c>
      <c r="B77" s="234" t="str">
        <f>[2]Source!E84</f>
        <v>8</v>
      </c>
      <c r="C77" s="193" t="str">
        <f>[2]Source!F84</f>
        <v>Согласовать стоимость</v>
      </c>
      <c r="D77" s="193" t="s">
        <v>265</v>
      </c>
      <c r="E77" s="235" t="str">
        <f>[2]Source!H84</f>
        <v>шт.</v>
      </c>
      <c r="F77" s="236">
        <f>[2]Source!I84</f>
        <v>0</v>
      </c>
      <c r="G77" s="237">
        <f>[2]Source!AL84</f>
        <v>221193.66</v>
      </c>
      <c r="H77" s="238" t="str">
        <f>[2]Source!DD84</f>
        <v>=1008643,09/4,24*1,03*1,012</v>
      </c>
      <c r="I77" s="236">
        <f>[2]Source!AW85</f>
        <v>1</v>
      </c>
      <c r="J77" s="239">
        <f>[2]Source!P84</f>
        <v>0</v>
      </c>
      <c r="K77" s="236">
        <f>IF([2]Source!BC85&lt;&gt; 0, [2]Source!BC85, 1)</f>
        <v>4.5599999999999996</v>
      </c>
      <c r="L77" s="239">
        <f>[2]Source!P85</f>
        <v>0</v>
      </c>
      <c r="Q77" s="113">
        <f>[2]Source!X84</f>
        <v>0</v>
      </c>
      <c r="R77" s="113">
        <f>[2]Source!X85</f>
        <v>0</v>
      </c>
      <c r="S77" s="113">
        <f>[2]Source!Y84</f>
        <v>0</v>
      </c>
      <c r="T77" s="113">
        <f>[2]Source!Y85</f>
        <v>0</v>
      </c>
      <c r="U77" s="113">
        <f>ROUND((175/100)*ROUND([2]Source!R84, 2), 2)</f>
        <v>0</v>
      </c>
      <c r="V77" s="113">
        <f>ROUND((157/100)*ROUND([2]Source!R85, 2), 2)</f>
        <v>0</v>
      </c>
    </row>
    <row r="78" spans="1:22" ht="14.25" hidden="1" x14ac:dyDescent="0.2">
      <c r="A78" s="194"/>
      <c r="B78" s="194"/>
      <c r="C78" s="194"/>
      <c r="D78" s="240" t="s">
        <v>94</v>
      </c>
      <c r="E78" s="194"/>
      <c r="F78" s="194"/>
      <c r="G78" s="194"/>
      <c r="H78" s="194"/>
      <c r="I78" s="522">
        <f>J77</f>
        <v>0</v>
      </c>
      <c r="J78" s="522"/>
      <c r="K78" s="522">
        <f>L77</f>
        <v>0</v>
      </c>
      <c r="L78" s="522"/>
      <c r="O78" s="231">
        <f>J77</f>
        <v>0</v>
      </c>
      <c r="P78" s="231">
        <f>L77</f>
        <v>0</v>
      </c>
    </row>
    <row r="79" spans="1:22" hidden="1" x14ac:dyDescent="0.2"/>
    <row r="80" spans="1:22" hidden="1" x14ac:dyDescent="0.2"/>
    <row r="81" spans="1:22" ht="14.25" hidden="1" x14ac:dyDescent="0.2">
      <c r="A81" s="464" t="str">
        <f>CONCATENATE("Итого по подразделу: ",IF([2]Source!G87&lt;&gt;"Новый подраздел", [2]Source!G87, ""))</f>
        <v>Итого по подразделу: П2-1</v>
      </c>
      <c r="B81" s="464"/>
      <c r="C81" s="464"/>
      <c r="D81" s="464"/>
      <c r="E81" s="464"/>
      <c r="F81" s="464"/>
      <c r="G81" s="464"/>
      <c r="H81" s="464"/>
      <c r="I81" s="465">
        <f>SUM(O59:O80)</f>
        <v>0</v>
      </c>
      <c r="J81" s="466"/>
      <c r="K81" s="465">
        <f>SUM(P59:P80)</f>
        <v>0</v>
      </c>
      <c r="L81" s="466"/>
    </row>
    <row r="82" spans="1:22" hidden="1" x14ac:dyDescent="0.2">
      <c r="A82" s="113" t="s">
        <v>44</v>
      </c>
      <c r="J82" s="113">
        <f>SUM(W59:W81)</f>
        <v>0</v>
      </c>
      <c r="K82" s="113">
        <f>SUM(X59:X81)</f>
        <v>0</v>
      </c>
    </row>
    <row r="83" spans="1:22" hidden="1" x14ac:dyDescent="0.2">
      <c r="A83" s="113" t="s">
        <v>45</v>
      </c>
      <c r="J83" s="113">
        <f>SUM(Y59:Y82)</f>
        <v>0</v>
      </c>
      <c r="K83" s="113">
        <f>SUM(Z59:Z82)</f>
        <v>0</v>
      </c>
    </row>
    <row r="84" spans="1:22" hidden="1" x14ac:dyDescent="0.2"/>
    <row r="85" spans="1:22" ht="16.5" hidden="1" x14ac:dyDescent="0.25">
      <c r="A85" s="451" t="str">
        <f>CONCATENATE("Подраздел: ",IF([2]Source!G117&lt;&gt;"Новый подраздел", [2]Source!G117, ""))</f>
        <v>Подраздел: П2-2</v>
      </c>
      <c r="B85" s="451"/>
      <c r="C85" s="451"/>
      <c r="D85" s="451"/>
      <c r="E85" s="451"/>
      <c r="F85" s="451"/>
      <c r="G85" s="451"/>
      <c r="H85" s="451"/>
      <c r="I85" s="451"/>
      <c r="J85" s="451"/>
      <c r="K85" s="451"/>
      <c r="L85" s="451"/>
    </row>
    <row r="86" spans="1:22" ht="53.25" hidden="1" x14ac:dyDescent="0.25">
      <c r="A86" s="217">
        <v>4</v>
      </c>
      <c r="B86" s="217" t="str">
        <f>[2]Source!E121</f>
        <v>9</v>
      </c>
      <c r="C86" s="190" t="s">
        <v>263</v>
      </c>
      <c r="D86" s="190" t="s">
        <v>104</v>
      </c>
      <c r="E86" s="218" t="str">
        <f>[2]Source!H121</f>
        <v>1  ШТ.</v>
      </c>
      <c r="F86" s="219">
        <f>[2]Source!I121</f>
        <v>0</v>
      </c>
      <c r="G86" s="220"/>
      <c r="H86" s="221"/>
      <c r="I86" s="219"/>
      <c r="J86" s="222"/>
      <c r="K86" s="219"/>
      <c r="L86" s="222"/>
      <c r="Q86" s="113">
        <f>[2]Source!X121</f>
        <v>0</v>
      </c>
      <c r="R86" s="113">
        <f>[2]Source!X122</f>
        <v>0</v>
      </c>
      <c r="S86" s="113">
        <f>[2]Source!Y121</f>
        <v>0</v>
      </c>
      <c r="T86" s="113">
        <f>[2]Source!Y122</f>
        <v>0</v>
      </c>
      <c r="U86" s="113">
        <f>ROUND((175/100)*ROUND([2]Source!R121, 2), 2)</f>
        <v>0</v>
      </c>
      <c r="V86" s="113">
        <f>ROUND((157/100)*ROUND([2]Source!R122, 2), 2)</f>
        <v>0</v>
      </c>
    </row>
    <row r="87" spans="1:22" ht="15" hidden="1" x14ac:dyDescent="0.25">
      <c r="A87" s="217"/>
      <c r="B87" s="217"/>
      <c r="C87" s="190"/>
      <c r="D87" s="190" t="s">
        <v>84</v>
      </c>
      <c r="E87" s="218"/>
      <c r="F87" s="219"/>
      <c r="G87" s="220">
        <f>[2]Source!AO121</f>
        <v>615.5</v>
      </c>
      <c r="H87" s="221" t="str">
        <f>[2]Source!DG121</f>
        <v>)*1,67</v>
      </c>
      <c r="I87" s="219">
        <f>[2]Source!AV122</f>
        <v>1.0669999999999999</v>
      </c>
      <c r="J87" s="222">
        <f>[2]Source!S121</f>
        <v>0</v>
      </c>
      <c r="K87" s="219">
        <f>IF([2]Source!BA122&lt;&gt; 0, [2]Source!BA122, 1)</f>
        <v>24.23</v>
      </c>
      <c r="L87" s="222">
        <f>[2]Source!S122</f>
        <v>0</v>
      </c>
    </row>
    <row r="88" spans="1:22" ht="15" hidden="1" x14ac:dyDescent="0.25">
      <c r="A88" s="217"/>
      <c r="B88" s="217"/>
      <c r="C88" s="190"/>
      <c r="D88" s="190" t="s">
        <v>85</v>
      </c>
      <c r="E88" s="218"/>
      <c r="F88" s="219"/>
      <c r="G88" s="220">
        <f>[2]Source!AM121</f>
        <v>15.8</v>
      </c>
      <c r="H88" s="221" t="str">
        <f>[2]Source!DE121</f>
        <v/>
      </c>
      <c r="I88" s="219">
        <f>[2]Source!AV122</f>
        <v>1.0669999999999999</v>
      </c>
      <c r="J88" s="222">
        <f>[2]Source!Q121-J98</f>
        <v>0</v>
      </c>
      <c r="K88" s="219">
        <f>IF([2]Source!BB122&lt;&gt; 0, [2]Source!BB122, 1)</f>
        <v>7.5</v>
      </c>
      <c r="L88" s="222">
        <f>[2]Source!Q122-L98</f>
        <v>0</v>
      </c>
    </row>
    <row r="89" spans="1:22" ht="15" hidden="1" x14ac:dyDescent="0.25">
      <c r="A89" s="217"/>
      <c r="B89" s="217"/>
      <c r="C89" s="190"/>
      <c r="D89" s="190" t="s">
        <v>86</v>
      </c>
      <c r="E89" s="218"/>
      <c r="F89" s="219"/>
      <c r="G89" s="220">
        <f>[2]Source!AN121</f>
        <v>1.31</v>
      </c>
      <c r="H89" s="221" t="str">
        <f>[2]Source!DE121</f>
        <v/>
      </c>
      <c r="I89" s="219">
        <f>[2]Source!AV122</f>
        <v>1.0669999999999999</v>
      </c>
      <c r="J89" s="223">
        <f>[2]Source!R121-J99</f>
        <v>0</v>
      </c>
      <c r="K89" s="219">
        <f>IF([2]Source!BS122&lt;&gt; 0, [2]Source!BS122, 1)</f>
        <v>24.23</v>
      </c>
      <c r="L89" s="223">
        <f>[2]Source!R122-L99</f>
        <v>0</v>
      </c>
    </row>
    <row r="90" spans="1:22" ht="15" hidden="1" x14ac:dyDescent="0.25">
      <c r="A90" s="217"/>
      <c r="B90" s="217"/>
      <c r="C90" s="190"/>
      <c r="D90" s="190" t="s">
        <v>87</v>
      </c>
      <c r="E90" s="218"/>
      <c r="F90" s="219"/>
      <c r="G90" s="220">
        <f>[2]Source!AL121</f>
        <v>4.0599999999999996</v>
      </c>
      <c r="H90" s="221" t="str">
        <f>[2]Source!DD121</f>
        <v/>
      </c>
      <c r="I90" s="219">
        <f>[2]Source!AW122</f>
        <v>1.028</v>
      </c>
      <c r="J90" s="222">
        <f>[2]Source!P121</f>
        <v>0</v>
      </c>
      <c r="K90" s="219">
        <f>IF([2]Source!BC122&lt;&gt; 0, [2]Source!BC122, 1)</f>
        <v>6.33</v>
      </c>
      <c r="L90" s="222">
        <f>[2]Source!P122</f>
        <v>0</v>
      </c>
    </row>
    <row r="91" spans="1:22" ht="15" hidden="1" x14ac:dyDescent="0.25">
      <c r="A91" s="217"/>
      <c r="B91" s="217"/>
      <c r="C91" s="190"/>
      <c r="D91" s="190" t="s">
        <v>88</v>
      </c>
      <c r="E91" s="218" t="s">
        <v>89</v>
      </c>
      <c r="F91" s="219">
        <f>[2]Source!DN122</f>
        <v>79</v>
      </c>
      <c r="G91" s="220"/>
      <c r="H91" s="221"/>
      <c r="I91" s="219"/>
      <c r="J91" s="222">
        <f>SUM(Q86:Q90)</f>
        <v>0</v>
      </c>
      <c r="K91" s="219">
        <f>[2]Source!BZ122</f>
        <v>68</v>
      </c>
      <c r="L91" s="222">
        <f>SUM(R86:R90)</f>
        <v>0</v>
      </c>
    </row>
    <row r="92" spans="1:22" ht="15" hidden="1" x14ac:dyDescent="0.25">
      <c r="A92" s="217"/>
      <c r="B92" s="217"/>
      <c r="C92" s="190"/>
      <c r="D92" s="190" t="s">
        <v>90</v>
      </c>
      <c r="E92" s="218" t="s">
        <v>89</v>
      </c>
      <c r="F92" s="219">
        <f>[2]Source!DO122</f>
        <v>70</v>
      </c>
      <c r="G92" s="220"/>
      <c r="H92" s="221"/>
      <c r="I92" s="219"/>
      <c r="J92" s="222">
        <f>SUM(S86:S91)</f>
        <v>0</v>
      </c>
      <c r="K92" s="219">
        <f>[2]Source!CA122</f>
        <v>43</v>
      </c>
      <c r="L92" s="222">
        <f>SUM(T86:T91)</f>
        <v>0</v>
      </c>
    </row>
    <row r="93" spans="1:22" ht="15" hidden="1" x14ac:dyDescent="0.25">
      <c r="A93" s="217"/>
      <c r="B93" s="217"/>
      <c r="C93" s="190"/>
      <c r="D93" s="190" t="s">
        <v>91</v>
      </c>
      <c r="E93" s="218" t="s">
        <v>89</v>
      </c>
      <c r="F93" s="219">
        <f>175</f>
        <v>175</v>
      </c>
      <c r="G93" s="220"/>
      <c r="H93" s="221"/>
      <c r="I93" s="219"/>
      <c r="J93" s="222">
        <f>SUM(U86:U92)-J100</f>
        <v>0</v>
      </c>
      <c r="K93" s="219">
        <f>157</f>
        <v>157</v>
      </c>
      <c r="L93" s="222">
        <f>SUM(V86:V92)-L100</f>
        <v>0</v>
      </c>
    </row>
    <row r="94" spans="1:22" ht="15" hidden="1" x14ac:dyDescent="0.25">
      <c r="A94" s="224"/>
      <c r="B94" s="224"/>
      <c r="C94" s="191"/>
      <c r="D94" s="191" t="s">
        <v>92</v>
      </c>
      <c r="E94" s="225" t="s">
        <v>93</v>
      </c>
      <c r="F94" s="226">
        <f>[2]Source!AQ121</f>
        <v>51.58</v>
      </c>
      <c r="G94" s="227"/>
      <c r="H94" s="228" t="str">
        <f>[2]Source!DI121</f>
        <v/>
      </c>
      <c r="I94" s="226">
        <f>[2]Source!AV122</f>
        <v>1.0669999999999999</v>
      </c>
      <c r="J94" s="229">
        <f>[2]Source!U121</f>
        <v>0</v>
      </c>
      <c r="K94" s="226"/>
      <c r="L94" s="229"/>
    </row>
    <row r="95" spans="1:22" ht="14.25" hidden="1" x14ac:dyDescent="0.2">
      <c r="D95" s="230" t="s">
        <v>94</v>
      </c>
      <c r="I95" s="462">
        <f>J87+J88+J90+J91+J92+J93</f>
        <v>0</v>
      </c>
      <c r="J95" s="462"/>
      <c r="K95" s="462">
        <f>L87+L88+L90+L91+L92+L93</f>
        <v>0</v>
      </c>
      <c r="L95" s="462"/>
      <c r="O95" s="231">
        <f>J87+J88+J90+J91+J92+J93</f>
        <v>0</v>
      </c>
      <c r="P95" s="231">
        <f>L87+L88+L90+L91+L92+L93</f>
        <v>0</v>
      </c>
    </row>
    <row r="96" spans="1:22" hidden="1" x14ac:dyDescent="0.2"/>
    <row r="97" spans="1:22" ht="53.25" hidden="1" x14ac:dyDescent="0.25">
      <c r="A97" s="217">
        <v>5</v>
      </c>
      <c r="B97" s="217" t="str">
        <f>CONCATENATE([2]Source!E121, "/1")</f>
        <v>9/1</v>
      </c>
      <c r="C97" s="190" t="s">
        <v>264</v>
      </c>
      <c r="D97" s="190" t="s">
        <v>95</v>
      </c>
      <c r="E97" s="218" t="str">
        <f>[2]Source!H121</f>
        <v>1  ШТ.</v>
      </c>
      <c r="F97" s="219">
        <f>[2]Source!I121</f>
        <v>0</v>
      </c>
      <c r="G97" s="220"/>
      <c r="H97" s="221"/>
      <c r="I97" s="219"/>
      <c r="J97" s="222"/>
      <c r="K97" s="219"/>
      <c r="L97" s="222"/>
    </row>
    <row r="98" spans="1:22" ht="15" hidden="1" x14ac:dyDescent="0.25">
      <c r="A98" s="217"/>
      <c r="B98" s="217"/>
      <c r="C98" s="190"/>
      <c r="D98" s="190" t="s">
        <v>85</v>
      </c>
      <c r="E98" s="218"/>
      <c r="F98" s="219"/>
      <c r="G98" s="220">
        <f t="shared" ref="G98:L98" si="1">G99</f>
        <v>1.31</v>
      </c>
      <c r="H98" s="232" t="str">
        <f t="shared" si="1"/>
        <v>)*(1.67-1)</v>
      </c>
      <c r="I98" s="219">
        <f t="shared" si="1"/>
        <v>1.0669999999999999</v>
      </c>
      <c r="J98" s="222">
        <f t="shared" si="1"/>
        <v>0</v>
      </c>
      <c r="K98" s="219">
        <f t="shared" si="1"/>
        <v>24.23</v>
      </c>
      <c r="L98" s="222">
        <f t="shared" si="1"/>
        <v>0</v>
      </c>
    </row>
    <row r="99" spans="1:22" ht="15" hidden="1" x14ac:dyDescent="0.25">
      <c r="A99" s="217"/>
      <c r="B99" s="217"/>
      <c r="C99" s="190"/>
      <c r="D99" s="190" t="s">
        <v>86</v>
      </c>
      <c r="E99" s="218"/>
      <c r="F99" s="219"/>
      <c r="G99" s="220">
        <f>[2]Source!AN121</f>
        <v>1.31</v>
      </c>
      <c r="H99" s="232" t="s">
        <v>96</v>
      </c>
      <c r="I99" s="219">
        <f>[2]Source!AV122</f>
        <v>1.0669999999999999</v>
      </c>
      <c r="J99" s="223">
        <f>ROUND(F86*G99*I99*(1.67-1), 2)</f>
        <v>0</v>
      </c>
      <c r="K99" s="219">
        <f>IF([2]Source!BS122&lt;&gt; 0, [2]Source!BS122, 1)</f>
        <v>24.23</v>
      </c>
      <c r="L99" s="223">
        <f>ROUND(ROUND(F86*G99*I99*(1.67-1), 2)*K99, 2)</f>
        <v>0</v>
      </c>
    </row>
    <row r="100" spans="1:22" ht="15" hidden="1" x14ac:dyDescent="0.25">
      <c r="A100" s="217"/>
      <c r="B100" s="217"/>
      <c r="C100" s="190"/>
      <c r="D100" s="190" t="s">
        <v>91</v>
      </c>
      <c r="E100" s="218" t="s">
        <v>89</v>
      </c>
      <c r="F100" s="219">
        <f>175</f>
        <v>175</v>
      </c>
      <c r="G100" s="220"/>
      <c r="H100" s="221"/>
      <c r="I100" s="219"/>
      <c r="J100" s="222">
        <f>ROUND(J99*(F100/100), 2)</f>
        <v>0</v>
      </c>
      <c r="K100" s="219">
        <f>157</f>
        <v>157</v>
      </c>
      <c r="L100" s="222">
        <f>ROUND(L99*(K100/100), 2)</f>
        <v>0</v>
      </c>
    </row>
    <row r="101" spans="1:22" ht="14.25" hidden="1" x14ac:dyDescent="0.2">
      <c r="A101" s="192"/>
      <c r="B101" s="192"/>
      <c r="C101" s="192"/>
      <c r="D101" s="233" t="s">
        <v>94</v>
      </c>
      <c r="E101" s="192"/>
      <c r="F101" s="192"/>
      <c r="G101" s="192"/>
      <c r="H101" s="192"/>
      <c r="I101" s="463">
        <f>J100+J99</f>
        <v>0</v>
      </c>
      <c r="J101" s="463"/>
      <c r="K101" s="463">
        <f>L100+L99</f>
        <v>0</v>
      </c>
      <c r="L101" s="463"/>
      <c r="O101" s="231">
        <f>I101</f>
        <v>0</v>
      </c>
      <c r="P101" s="231">
        <f>K101</f>
        <v>0</v>
      </c>
    </row>
    <row r="102" spans="1:22" hidden="1" x14ac:dyDescent="0.2"/>
    <row r="103" spans="1:22" ht="70.5" hidden="1" x14ac:dyDescent="0.25">
      <c r="A103" s="234">
        <v>6</v>
      </c>
      <c r="B103" s="234" t="str">
        <f>[2]Source!E123</f>
        <v>10</v>
      </c>
      <c r="C103" s="193" t="str">
        <f>[2]Source!F123</f>
        <v>Согласовать стоимость</v>
      </c>
      <c r="D103" s="193" t="s">
        <v>265</v>
      </c>
      <c r="E103" s="235" t="str">
        <f>[2]Source!H123</f>
        <v>шт.</v>
      </c>
      <c r="F103" s="236">
        <f>[2]Source!I123</f>
        <v>0</v>
      </c>
      <c r="G103" s="237">
        <f>[2]Source!AL123</f>
        <v>221193.66</v>
      </c>
      <c r="H103" s="238" t="str">
        <f>[2]Source!DD123</f>
        <v>=1008643,09/4,6*1,03*1,012</v>
      </c>
      <c r="I103" s="236">
        <f>[2]Source!AW124</f>
        <v>1</v>
      </c>
      <c r="J103" s="239">
        <f>[2]Source!P123</f>
        <v>0</v>
      </c>
      <c r="K103" s="236">
        <f>IF([2]Source!BC124&lt;&gt; 0, [2]Source!BC124, 1)</f>
        <v>4.5599999999999996</v>
      </c>
      <c r="L103" s="239">
        <f>[2]Source!P124</f>
        <v>0</v>
      </c>
      <c r="Q103" s="113">
        <f>[2]Source!X123</f>
        <v>0</v>
      </c>
      <c r="R103" s="113">
        <f>[2]Source!X124</f>
        <v>0</v>
      </c>
      <c r="S103" s="113">
        <f>[2]Source!Y123</f>
        <v>0</v>
      </c>
      <c r="T103" s="113">
        <f>[2]Source!Y124</f>
        <v>0</v>
      </c>
      <c r="U103" s="113">
        <f>ROUND((175/100)*ROUND([2]Source!R123, 2), 2)</f>
        <v>0</v>
      </c>
      <c r="V103" s="113">
        <f>ROUND((157/100)*ROUND([2]Source!R124, 2), 2)</f>
        <v>0</v>
      </c>
    </row>
    <row r="104" spans="1:22" ht="14.25" hidden="1" x14ac:dyDescent="0.2">
      <c r="A104" s="194"/>
      <c r="B104" s="194"/>
      <c r="C104" s="194"/>
      <c r="D104" s="240" t="s">
        <v>94</v>
      </c>
      <c r="E104" s="194"/>
      <c r="F104" s="194"/>
      <c r="G104" s="194"/>
      <c r="H104" s="194"/>
      <c r="I104" s="522">
        <f>J103</f>
        <v>0</v>
      </c>
      <c r="J104" s="522"/>
      <c r="K104" s="522">
        <f>L103</f>
        <v>0</v>
      </c>
      <c r="L104" s="522"/>
      <c r="O104" s="231">
        <f>J103</f>
        <v>0</v>
      </c>
      <c r="P104" s="231">
        <f>L103</f>
        <v>0</v>
      </c>
    </row>
    <row r="105" spans="1:22" hidden="1" x14ac:dyDescent="0.2"/>
    <row r="106" spans="1:22" hidden="1" x14ac:dyDescent="0.2"/>
    <row r="107" spans="1:22" ht="14.25" hidden="1" x14ac:dyDescent="0.2">
      <c r="A107" s="464" t="str">
        <f>CONCATENATE("Итого по подразделу: ",IF([2]Source!G126&lt;&gt;"Новый подраздел", [2]Source!G126, ""))</f>
        <v>Итого по подразделу: П2-2</v>
      </c>
      <c r="B107" s="464"/>
      <c r="C107" s="464"/>
      <c r="D107" s="464"/>
      <c r="E107" s="464"/>
      <c r="F107" s="464"/>
      <c r="G107" s="464"/>
      <c r="H107" s="464"/>
      <c r="I107" s="465">
        <f>SUM(O85:O106)</f>
        <v>0</v>
      </c>
      <c r="J107" s="466"/>
      <c r="K107" s="465">
        <f>SUM(P85:P106)</f>
        <v>0</v>
      </c>
      <c r="L107" s="466"/>
    </row>
    <row r="108" spans="1:22" hidden="1" x14ac:dyDescent="0.2">
      <c r="A108" s="113" t="s">
        <v>44</v>
      </c>
      <c r="J108" s="113">
        <f>SUM(W85:W107)</f>
        <v>0</v>
      </c>
      <c r="K108" s="113">
        <f>SUM(X85:X107)</f>
        <v>0</v>
      </c>
    </row>
    <row r="109" spans="1:22" hidden="1" x14ac:dyDescent="0.2">
      <c r="A109" s="113" t="s">
        <v>45</v>
      </c>
      <c r="J109" s="113">
        <f>SUM(Y85:Y108)</f>
        <v>0</v>
      </c>
      <c r="K109" s="113">
        <f>SUM(Z85:Z108)</f>
        <v>0</v>
      </c>
    </row>
    <row r="110" spans="1:22" hidden="1" x14ac:dyDescent="0.2"/>
    <row r="111" spans="1:22" ht="16.5" hidden="1" x14ac:dyDescent="0.25">
      <c r="A111" s="451" t="str">
        <f>CONCATENATE("Подраздел: ",IF([2]Source!G156&lt;&gt;"Новый подраздел", [2]Source!G156, ""))</f>
        <v>Подраздел: П2-3</v>
      </c>
      <c r="B111" s="451"/>
      <c r="C111" s="451"/>
      <c r="D111" s="451"/>
      <c r="E111" s="451"/>
      <c r="F111" s="451"/>
      <c r="G111" s="451"/>
      <c r="H111" s="451"/>
      <c r="I111" s="451"/>
      <c r="J111" s="451"/>
      <c r="K111" s="451"/>
      <c r="L111" s="451"/>
    </row>
    <row r="112" spans="1:22" hidden="1" x14ac:dyDescent="0.2"/>
    <row r="113" spans="1:22" ht="14.25" hidden="1" x14ac:dyDescent="0.2">
      <c r="A113" s="464" t="str">
        <f>CONCATENATE("Итого по подразделу: ",IF([2]Source!G165&lt;&gt;"Новый подраздел", [2]Source!G165, ""))</f>
        <v>Итого по подразделу: П2-3</v>
      </c>
      <c r="B113" s="464"/>
      <c r="C113" s="464"/>
      <c r="D113" s="464"/>
      <c r="E113" s="464"/>
      <c r="F113" s="464"/>
      <c r="G113" s="464"/>
      <c r="H113" s="464"/>
      <c r="I113" s="465">
        <f>SUM(O111:O112)</f>
        <v>0</v>
      </c>
      <c r="J113" s="466"/>
      <c r="K113" s="465">
        <f>SUM(P111:P112)</f>
        <v>0</v>
      </c>
      <c r="L113" s="466"/>
    </row>
    <row r="114" spans="1:22" hidden="1" x14ac:dyDescent="0.2">
      <c r="A114" s="113" t="s">
        <v>44</v>
      </c>
      <c r="J114" s="113">
        <f>SUM(W111:W113)</f>
        <v>0</v>
      </c>
      <c r="K114" s="113">
        <f>SUM(X111:X113)</f>
        <v>0</v>
      </c>
    </row>
    <row r="115" spans="1:22" hidden="1" x14ac:dyDescent="0.2">
      <c r="A115" s="113" t="s">
        <v>45</v>
      </c>
      <c r="J115" s="113">
        <f>SUM(Y111:Y114)</f>
        <v>0</v>
      </c>
      <c r="K115" s="113">
        <f>SUM(Z111:Z114)</f>
        <v>0</v>
      </c>
    </row>
    <row r="116" spans="1:22" hidden="1" x14ac:dyDescent="0.2"/>
    <row r="117" spans="1:22" ht="16.5" hidden="1" x14ac:dyDescent="0.25">
      <c r="A117" s="451" t="str">
        <f>CONCATENATE("Подраздел: ",IF([2]Source!G195&lt;&gt;"Новый подраздел", [2]Source!G195, ""))</f>
        <v>Подраздел: П2-4</v>
      </c>
      <c r="B117" s="451"/>
      <c r="C117" s="451"/>
      <c r="D117" s="451"/>
      <c r="E117" s="451"/>
      <c r="F117" s="451"/>
      <c r="G117" s="451"/>
      <c r="H117" s="451"/>
      <c r="I117" s="451"/>
      <c r="J117" s="451"/>
      <c r="K117" s="451"/>
      <c r="L117" s="451"/>
    </row>
    <row r="118" spans="1:22" hidden="1" x14ac:dyDescent="0.2"/>
    <row r="119" spans="1:22" ht="14.25" hidden="1" x14ac:dyDescent="0.2">
      <c r="A119" s="464" t="str">
        <f>CONCATENATE("Итого по подразделу: ",IF([2]Source!G204&lt;&gt;"Новый подраздел", [2]Source!G204, ""))</f>
        <v>Итого по подразделу: П2-4</v>
      </c>
      <c r="B119" s="464"/>
      <c r="C119" s="464"/>
      <c r="D119" s="464"/>
      <c r="E119" s="464"/>
      <c r="F119" s="464"/>
      <c r="G119" s="464"/>
      <c r="H119" s="464"/>
      <c r="I119" s="465">
        <f>SUM(O117:O118)</f>
        <v>0</v>
      </c>
      <c r="J119" s="466"/>
      <c r="K119" s="465">
        <f>SUM(P117:P118)</f>
        <v>0</v>
      </c>
      <c r="L119" s="466"/>
    </row>
    <row r="120" spans="1:22" hidden="1" x14ac:dyDescent="0.2">
      <c r="A120" s="113" t="s">
        <v>44</v>
      </c>
      <c r="J120" s="113">
        <f>SUM(W117:W119)</f>
        <v>0</v>
      </c>
      <c r="K120" s="113">
        <f>SUM(X117:X119)</f>
        <v>0</v>
      </c>
    </row>
    <row r="121" spans="1:22" hidden="1" x14ac:dyDescent="0.2">
      <c r="A121" s="113" t="s">
        <v>45</v>
      </c>
      <c r="J121" s="113">
        <f>SUM(Y117:Y120)</f>
        <v>0</v>
      </c>
      <c r="K121" s="113">
        <f>SUM(Z117:Z120)</f>
        <v>0</v>
      </c>
    </row>
    <row r="122" spans="1:22" hidden="1" x14ac:dyDescent="0.2"/>
    <row r="123" spans="1:22" ht="16.5" hidden="1" x14ac:dyDescent="0.25">
      <c r="A123" s="451" t="str">
        <f>CONCATENATE("Подраздел: ",IF([2]Source!G234&lt;&gt;"Новый подраздел", [2]Source!G234, ""))</f>
        <v>Подраздел: П2-5</v>
      </c>
      <c r="B123" s="451"/>
      <c r="C123" s="451"/>
      <c r="D123" s="451"/>
      <c r="E123" s="451"/>
      <c r="F123" s="451"/>
      <c r="G123" s="451"/>
      <c r="H123" s="451"/>
      <c r="I123" s="451"/>
      <c r="J123" s="451"/>
      <c r="K123" s="451"/>
      <c r="L123" s="451"/>
    </row>
    <row r="124" spans="1:22" ht="53.25" hidden="1" x14ac:dyDescent="0.25">
      <c r="A124" s="217">
        <v>7</v>
      </c>
      <c r="B124" s="217" t="str">
        <f>[2]Source!E238</f>
        <v>15</v>
      </c>
      <c r="C124" s="190" t="s">
        <v>263</v>
      </c>
      <c r="D124" s="190" t="s">
        <v>104</v>
      </c>
      <c r="E124" s="218" t="str">
        <f>[2]Source!H238</f>
        <v>1  ШТ.</v>
      </c>
      <c r="F124" s="219">
        <f>[2]Source!I238</f>
        <v>0</v>
      </c>
      <c r="G124" s="220"/>
      <c r="H124" s="221"/>
      <c r="I124" s="219"/>
      <c r="J124" s="222"/>
      <c r="K124" s="219"/>
      <c r="L124" s="222"/>
      <c r="Q124" s="113">
        <f>[2]Source!X238</f>
        <v>0</v>
      </c>
      <c r="R124" s="113">
        <f>[2]Source!X239</f>
        <v>0</v>
      </c>
      <c r="S124" s="113">
        <f>[2]Source!Y238</f>
        <v>0</v>
      </c>
      <c r="T124" s="113">
        <f>[2]Source!Y239</f>
        <v>0</v>
      </c>
      <c r="U124" s="113">
        <f>ROUND((175/100)*ROUND([2]Source!R238, 2), 2)</f>
        <v>0</v>
      </c>
      <c r="V124" s="113">
        <f>ROUND((157/100)*ROUND([2]Source!R239, 2), 2)</f>
        <v>0</v>
      </c>
    </row>
    <row r="125" spans="1:22" ht="15" hidden="1" x14ac:dyDescent="0.25">
      <c r="A125" s="217"/>
      <c r="B125" s="217"/>
      <c r="C125" s="190"/>
      <c r="D125" s="190" t="s">
        <v>84</v>
      </c>
      <c r="E125" s="218"/>
      <c r="F125" s="219"/>
      <c r="G125" s="220">
        <f>[2]Source!AO238</f>
        <v>615.5</v>
      </c>
      <c r="H125" s="221" t="str">
        <f>[2]Source!DG238</f>
        <v>)*1,67</v>
      </c>
      <c r="I125" s="219">
        <f>[2]Source!AV239</f>
        <v>1.0669999999999999</v>
      </c>
      <c r="J125" s="222">
        <f>[2]Source!S238</f>
        <v>0</v>
      </c>
      <c r="K125" s="219">
        <f>IF([2]Source!BA239&lt;&gt; 0, [2]Source!BA239, 1)</f>
        <v>24.23</v>
      </c>
      <c r="L125" s="222">
        <f>[2]Source!S239</f>
        <v>0</v>
      </c>
    </row>
    <row r="126" spans="1:22" ht="15" hidden="1" x14ac:dyDescent="0.25">
      <c r="A126" s="217"/>
      <c r="B126" s="217"/>
      <c r="C126" s="190"/>
      <c r="D126" s="190" t="s">
        <v>85</v>
      </c>
      <c r="E126" s="218"/>
      <c r="F126" s="219"/>
      <c r="G126" s="220">
        <f>[2]Source!AM238</f>
        <v>15.8</v>
      </c>
      <c r="H126" s="221" t="str">
        <f>[2]Source!DE238</f>
        <v/>
      </c>
      <c r="I126" s="219">
        <f>[2]Source!AV239</f>
        <v>1.0669999999999999</v>
      </c>
      <c r="J126" s="222">
        <f>[2]Source!Q238-J136</f>
        <v>0</v>
      </c>
      <c r="K126" s="219">
        <f>IF([2]Source!BB239&lt;&gt; 0, [2]Source!BB239, 1)</f>
        <v>7.5</v>
      </c>
      <c r="L126" s="222">
        <f>[2]Source!Q239-L136</f>
        <v>0</v>
      </c>
    </row>
    <row r="127" spans="1:22" ht="15" hidden="1" x14ac:dyDescent="0.25">
      <c r="A127" s="217"/>
      <c r="B127" s="217"/>
      <c r="C127" s="190"/>
      <c r="D127" s="190" t="s">
        <v>86</v>
      </c>
      <c r="E127" s="218"/>
      <c r="F127" s="219"/>
      <c r="G127" s="220">
        <f>[2]Source!AN238</f>
        <v>1.31</v>
      </c>
      <c r="H127" s="221" t="str">
        <f>[2]Source!DE238</f>
        <v/>
      </c>
      <c r="I127" s="219">
        <f>[2]Source!AV239</f>
        <v>1.0669999999999999</v>
      </c>
      <c r="J127" s="223">
        <f>[2]Source!R238-J137</f>
        <v>0</v>
      </c>
      <c r="K127" s="219">
        <f>IF([2]Source!BS239&lt;&gt; 0, [2]Source!BS239, 1)</f>
        <v>24.23</v>
      </c>
      <c r="L127" s="223">
        <f>[2]Source!R239-L137</f>
        <v>0</v>
      </c>
    </row>
    <row r="128" spans="1:22" ht="15" hidden="1" x14ac:dyDescent="0.25">
      <c r="A128" s="217"/>
      <c r="B128" s="217"/>
      <c r="C128" s="190"/>
      <c r="D128" s="190" t="s">
        <v>87</v>
      </c>
      <c r="E128" s="218"/>
      <c r="F128" s="219"/>
      <c r="G128" s="220">
        <f>[2]Source!AL238</f>
        <v>4.0599999999999996</v>
      </c>
      <c r="H128" s="221" t="str">
        <f>[2]Source!DD238</f>
        <v/>
      </c>
      <c r="I128" s="219">
        <f>[2]Source!AW239</f>
        <v>1.028</v>
      </c>
      <c r="J128" s="222">
        <f>[2]Source!P238</f>
        <v>0</v>
      </c>
      <c r="K128" s="219">
        <f>IF([2]Source!BC239&lt;&gt; 0, [2]Source!BC239, 1)</f>
        <v>6.33</v>
      </c>
      <c r="L128" s="222">
        <f>[2]Source!P239</f>
        <v>0</v>
      </c>
    </row>
    <row r="129" spans="1:22" ht="15" hidden="1" x14ac:dyDescent="0.25">
      <c r="A129" s="217"/>
      <c r="B129" s="217"/>
      <c r="C129" s="190"/>
      <c r="D129" s="190" t="s">
        <v>88</v>
      </c>
      <c r="E129" s="218" t="s">
        <v>89</v>
      </c>
      <c r="F129" s="219">
        <f>[2]Source!DN239</f>
        <v>79</v>
      </c>
      <c r="G129" s="220"/>
      <c r="H129" s="221"/>
      <c r="I129" s="219"/>
      <c r="J129" s="222">
        <f>SUM(Q124:Q128)</f>
        <v>0</v>
      </c>
      <c r="K129" s="219">
        <f>[2]Source!BZ239</f>
        <v>68</v>
      </c>
      <c r="L129" s="222">
        <f>SUM(R124:R128)</f>
        <v>0</v>
      </c>
    </row>
    <row r="130" spans="1:22" ht="15" hidden="1" x14ac:dyDescent="0.25">
      <c r="A130" s="217"/>
      <c r="B130" s="217"/>
      <c r="C130" s="190"/>
      <c r="D130" s="190" t="s">
        <v>90</v>
      </c>
      <c r="E130" s="218" t="s">
        <v>89</v>
      </c>
      <c r="F130" s="219">
        <f>[2]Source!DO239</f>
        <v>70</v>
      </c>
      <c r="G130" s="220"/>
      <c r="H130" s="221"/>
      <c r="I130" s="219"/>
      <c r="J130" s="222">
        <f>SUM(S124:S129)</f>
        <v>0</v>
      </c>
      <c r="K130" s="219">
        <f>[2]Source!CA239</f>
        <v>43</v>
      </c>
      <c r="L130" s="222">
        <f>SUM(T124:T129)</f>
        <v>0</v>
      </c>
    </row>
    <row r="131" spans="1:22" ht="15" hidden="1" x14ac:dyDescent="0.25">
      <c r="A131" s="217"/>
      <c r="B131" s="217"/>
      <c r="C131" s="190"/>
      <c r="D131" s="190" t="s">
        <v>91</v>
      </c>
      <c r="E131" s="218" t="s">
        <v>89</v>
      </c>
      <c r="F131" s="219">
        <f>175</f>
        <v>175</v>
      </c>
      <c r="G131" s="220"/>
      <c r="H131" s="221"/>
      <c r="I131" s="219"/>
      <c r="J131" s="222">
        <f>SUM(U124:U130)-J138</f>
        <v>0</v>
      </c>
      <c r="K131" s="219">
        <f>157</f>
        <v>157</v>
      </c>
      <c r="L131" s="222">
        <f>SUM(V124:V130)-L138</f>
        <v>0</v>
      </c>
    </row>
    <row r="132" spans="1:22" ht="15" hidden="1" x14ac:dyDescent="0.25">
      <c r="A132" s="224"/>
      <c r="B132" s="224"/>
      <c r="C132" s="191"/>
      <c r="D132" s="191" t="s">
        <v>92</v>
      </c>
      <c r="E132" s="225" t="s">
        <v>93</v>
      </c>
      <c r="F132" s="226">
        <f>[2]Source!AQ238</f>
        <v>51.58</v>
      </c>
      <c r="G132" s="227"/>
      <c r="H132" s="228" t="str">
        <f>[2]Source!DI238</f>
        <v/>
      </c>
      <c r="I132" s="226">
        <f>[2]Source!AV239</f>
        <v>1.0669999999999999</v>
      </c>
      <c r="J132" s="229">
        <f>[2]Source!U238</f>
        <v>0</v>
      </c>
      <c r="K132" s="226"/>
      <c r="L132" s="229"/>
    </row>
    <row r="133" spans="1:22" ht="14.25" hidden="1" x14ac:dyDescent="0.2">
      <c r="D133" s="230" t="s">
        <v>94</v>
      </c>
      <c r="I133" s="462">
        <f>J125+J126+J128+J129+J130+J131</f>
        <v>0</v>
      </c>
      <c r="J133" s="462"/>
      <c r="K133" s="462">
        <f>L125+L126+L128+L129+L130+L131</f>
        <v>0</v>
      </c>
      <c r="L133" s="462"/>
      <c r="O133" s="231">
        <f>J125+J126+J128+J129+J130+J131</f>
        <v>0</v>
      </c>
      <c r="P133" s="231">
        <f>L125+L126+L128+L129+L130+L131</f>
        <v>0</v>
      </c>
    </row>
    <row r="134" spans="1:22" hidden="1" x14ac:dyDescent="0.2"/>
    <row r="135" spans="1:22" ht="53.25" hidden="1" x14ac:dyDescent="0.25">
      <c r="A135" s="217">
        <v>8</v>
      </c>
      <c r="B135" s="217" t="str">
        <f>CONCATENATE([2]Source!E238, "/1")</f>
        <v>15/1</v>
      </c>
      <c r="C135" s="190" t="s">
        <v>264</v>
      </c>
      <c r="D135" s="190" t="s">
        <v>95</v>
      </c>
      <c r="E135" s="218" t="str">
        <f>[2]Source!H238</f>
        <v>1  ШТ.</v>
      </c>
      <c r="F135" s="219">
        <f>[2]Source!I238</f>
        <v>0</v>
      </c>
      <c r="G135" s="220"/>
      <c r="H135" s="221"/>
      <c r="I135" s="219"/>
      <c r="J135" s="222"/>
      <c r="K135" s="219"/>
      <c r="L135" s="222"/>
    </row>
    <row r="136" spans="1:22" ht="15" hidden="1" x14ac:dyDescent="0.25">
      <c r="A136" s="217"/>
      <c r="B136" s="217"/>
      <c r="C136" s="190"/>
      <c r="D136" s="190" t="s">
        <v>85</v>
      </c>
      <c r="E136" s="218"/>
      <c r="F136" s="219"/>
      <c r="G136" s="220">
        <f t="shared" ref="G136:L136" si="2">G137</f>
        <v>1.31</v>
      </c>
      <c r="H136" s="232" t="str">
        <f t="shared" si="2"/>
        <v>)*(1.67-1)</v>
      </c>
      <c r="I136" s="219">
        <f t="shared" si="2"/>
        <v>1.0669999999999999</v>
      </c>
      <c r="J136" s="222">
        <f t="shared" si="2"/>
        <v>0</v>
      </c>
      <c r="K136" s="219">
        <f t="shared" si="2"/>
        <v>24.23</v>
      </c>
      <c r="L136" s="222">
        <f t="shared" si="2"/>
        <v>0</v>
      </c>
    </row>
    <row r="137" spans="1:22" ht="15" hidden="1" x14ac:dyDescent="0.25">
      <c r="A137" s="217"/>
      <c r="B137" s="217"/>
      <c r="C137" s="190"/>
      <c r="D137" s="190" t="s">
        <v>86</v>
      </c>
      <c r="E137" s="218"/>
      <c r="F137" s="219"/>
      <c r="G137" s="220">
        <f>[2]Source!AN238</f>
        <v>1.31</v>
      </c>
      <c r="H137" s="232" t="s">
        <v>96</v>
      </c>
      <c r="I137" s="219">
        <f>[2]Source!AV239</f>
        <v>1.0669999999999999</v>
      </c>
      <c r="J137" s="223">
        <f>ROUND(F124*G137*I137*(1.67-1), 2)</f>
        <v>0</v>
      </c>
      <c r="K137" s="219">
        <f>IF([2]Source!BS239&lt;&gt; 0, [2]Source!BS239, 1)</f>
        <v>24.23</v>
      </c>
      <c r="L137" s="223">
        <f>ROUND(ROUND(F124*G137*I137*(1.67-1), 2)*K137, 2)</f>
        <v>0</v>
      </c>
    </row>
    <row r="138" spans="1:22" ht="15" hidden="1" x14ac:dyDescent="0.25">
      <c r="A138" s="217"/>
      <c r="B138" s="217"/>
      <c r="C138" s="190"/>
      <c r="D138" s="190" t="s">
        <v>91</v>
      </c>
      <c r="E138" s="218" t="s">
        <v>89</v>
      </c>
      <c r="F138" s="219">
        <f>175</f>
        <v>175</v>
      </c>
      <c r="G138" s="220"/>
      <c r="H138" s="221"/>
      <c r="I138" s="219"/>
      <c r="J138" s="222">
        <f>ROUND(J137*(F138/100), 2)</f>
        <v>0</v>
      </c>
      <c r="K138" s="219">
        <f>157</f>
        <v>157</v>
      </c>
      <c r="L138" s="222">
        <f>ROUND(L137*(K138/100), 2)</f>
        <v>0</v>
      </c>
    </row>
    <row r="139" spans="1:22" ht="14.25" hidden="1" x14ac:dyDescent="0.2">
      <c r="A139" s="192"/>
      <c r="B139" s="192"/>
      <c r="C139" s="192"/>
      <c r="D139" s="233" t="s">
        <v>94</v>
      </c>
      <c r="E139" s="192"/>
      <c r="F139" s="192"/>
      <c r="G139" s="192"/>
      <c r="H139" s="192"/>
      <c r="I139" s="463">
        <f>J138+J137</f>
        <v>0</v>
      </c>
      <c r="J139" s="463"/>
      <c r="K139" s="463">
        <f>L138+L137</f>
        <v>0</v>
      </c>
      <c r="L139" s="463"/>
      <c r="O139" s="231">
        <f>I139</f>
        <v>0</v>
      </c>
      <c r="P139" s="231">
        <f>K139</f>
        <v>0</v>
      </c>
    </row>
    <row r="140" spans="1:22" hidden="1" x14ac:dyDescent="0.2"/>
    <row r="141" spans="1:22" ht="70.5" hidden="1" x14ac:dyDescent="0.25">
      <c r="A141" s="234">
        <v>9</v>
      </c>
      <c r="B141" s="234" t="str">
        <f>[2]Source!E240</f>
        <v>16</v>
      </c>
      <c r="C141" s="193" t="str">
        <f>[2]Source!F240</f>
        <v>Согласовать стоимость</v>
      </c>
      <c r="D141" s="193" t="s">
        <v>266</v>
      </c>
      <c r="E141" s="235" t="str">
        <f>[2]Source!H240</f>
        <v>шт.</v>
      </c>
      <c r="F141" s="236">
        <f>[2]Source!I240</f>
        <v>0</v>
      </c>
      <c r="G141" s="237">
        <f>[2]Source!AL240</f>
        <v>80700.36</v>
      </c>
      <c r="H141" s="238" t="str">
        <f>[2]Source!DD240</f>
        <v>=367993,65/4,24*1,03*1,012</v>
      </c>
      <c r="I141" s="236">
        <f>[2]Source!AW241</f>
        <v>1</v>
      </c>
      <c r="J141" s="239">
        <f>[2]Source!P240</f>
        <v>0</v>
      </c>
      <c r="K141" s="236">
        <f>IF([2]Source!BC241&lt;&gt; 0, [2]Source!BC241, 1)</f>
        <v>4.5599999999999996</v>
      </c>
      <c r="L141" s="239">
        <f>[2]Source!P241</f>
        <v>0</v>
      </c>
      <c r="Q141" s="113">
        <f>[2]Source!X240</f>
        <v>0</v>
      </c>
      <c r="R141" s="113">
        <f>[2]Source!X241</f>
        <v>0</v>
      </c>
      <c r="S141" s="113">
        <f>[2]Source!Y240</f>
        <v>0</v>
      </c>
      <c r="T141" s="113">
        <f>[2]Source!Y241</f>
        <v>0</v>
      </c>
      <c r="U141" s="113">
        <f>ROUND((175/100)*ROUND([2]Source!R240, 2), 2)</f>
        <v>0</v>
      </c>
      <c r="V141" s="113">
        <f>ROUND((157/100)*ROUND([2]Source!R241, 2), 2)</f>
        <v>0</v>
      </c>
    </row>
    <row r="142" spans="1:22" ht="14.25" hidden="1" x14ac:dyDescent="0.2">
      <c r="A142" s="194"/>
      <c r="B142" s="194"/>
      <c r="C142" s="194"/>
      <c r="D142" s="240" t="s">
        <v>94</v>
      </c>
      <c r="E142" s="194"/>
      <c r="F142" s="194"/>
      <c r="G142" s="194"/>
      <c r="H142" s="194"/>
      <c r="I142" s="522">
        <f>J141</f>
        <v>0</v>
      </c>
      <c r="J142" s="522"/>
      <c r="K142" s="522">
        <f>L141</f>
        <v>0</v>
      </c>
      <c r="L142" s="522"/>
      <c r="O142" s="231">
        <f>J141</f>
        <v>0</v>
      </c>
      <c r="P142" s="231">
        <f>L141</f>
        <v>0</v>
      </c>
    </row>
    <row r="143" spans="1:22" hidden="1" x14ac:dyDescent="0.2"/>
    <row r="144" spans="1:22" hidden="1" x14ac:dyDescent="0.2"/>
    <row r="145" spans="1:22" ht="14.25" hidden="1" x14ac:dyDescent="0.2">
      <c r="A145" s="464" t="str">
        <f>CONCATENATE("Итого по подразделу: ",IF([2]Source!G243&lt;&gt;"Новый подраздел", [2]Source!G243, ""))</f>
        <v>Итого по подразделу: П2-5</v>
      </c>
      <c r="B145" s="464"/>
      <c r="C145" s="464"/>
      <c r="D145" s="464"/>
      <c r="E145" s="464"/>
      <c r="F145" s="464"/>
      <c r="G145" s="464"/>
      <c r="H145" s="464"/>
      <c r="I145" s="465">
        <f>SUM(O123:O144)</f>
        <v>0</v>
      </c>
      <c r="J145" s="466"/>
      <c r="K145" s="465">
        <f>SUM(P123:P144)</f>
        <v>0</v>
      </c>
      <c r="L145" s="466"/>
    </row>
    <row r="146" spans="1:22" hidden="1" x14ac:dyDescent="0.2">
      <c r="A146" s="113" t="s">
        <v>44</v>
      </c>
      <c r="J146" s="113">
        <f>SUM(W123:W145)</f>
        <v>0</v>
      </c>
      <c r="K146" s="113">
        <f>SUM(X123:X145)</f>
        <v>0</v>
      </c>
    </row>
    <row r="147" spans="1:22" hidden="1" x14ac:dyDescent="0.2">
      <c r="A147" s="113" t="s">
        <v>45</v>
      </c>
      <c r="J147" s="113">
        <f>SUM(Y123:Y146)</f>
        <v>0</v>
      </c>
      <c r="K147" s="113">
        <f>SUM(Z123:Z146)</f>
        <v>0</v>
      </c>
    </row>
    <row r="148" spans="1:22" hidden="1" x14ac:dyDescent="0.2"/>
    <row r="149" spans="1:22" ht="16.5" hidden="1" x14ac:dyDescent="0.25">
      <c r="A149" s="451" t="str">
        <f>CONCATENATE("Подраздел: ",IF([2]Source!G273&lt;&gt;"Новый подраздел", [2]Source!G273, ""))</f>
        <v>Подраздел: П2-5 (ВОР лист 4 п.6)</v>
      </c>
      <c r="B149" s="451"/>
      <c r="C149" s="451"/>
      <c r="D149" s="451"/>
      <c r="E149" s="451"/>
      <c r="F149" s="451"/>
      <c r="G149" s="451"/>
      <c r="H149" s="451"/>
      <c r="I149" s="451"/>
      <c r="J149" s="451"/>
      <c r="K149" s="451"/>
      <c r="L149" s="451"/>
    </row>
    <row r="150" spans="1:22" hidden="1" x14ac:dyDescent="0.2"/>
    <row r="151" spans="1:22" ht="14.25" hidden="1" x14ac:dyDescent="0.2">
      <c r="A151" s="464" t="str">
        <f>CONCATENATE("Итого по подразделу: ",IF([2]Source!G282&lt;&gt;"Новый подраздел", [2]Source!G282, ""))</f>
        <v>Итого по подразделу: П2-5 (ВОР лист 4 п.6)</v>
      </c>
      <c r="B151" s="464"/>
      <c r="C151" s="464"/>
      <c r="D151" s="464"/>
      <c r="E151" s="464"/>
      <c r="F151" s="464"/>
      <c r="G151" s="464"/>
      <c r="H151" s="464"/>
      <c r="I151" s="465">
        <f>SUM(O149:O150)</f>
        <v>0</v>
      </c>
      <c r="J151" s="466"/>
      <c r="K151" s="465">
        <f>SUM(P149:P150)</f>
        <v>0</v>
      </c>
      <c r="L151" s="466"/>
    </row>
    <row r="152" spans="1:22" hidden="1" x14ac:dyDescent="0.2">
      <c r="A152" s="113" t="s">
        <v>44</v>
      </c>
      <c r="J152" s="113">
        <f>SUM(W149:W151)</f>
        <v>0</v>
      </c>
      <c r="K152" s="113">
        <f>SUM(X149:X151)</f>
        <v>0</v>
      </c>
    </row>
    <row r="153" spans="1:22" hidden="1" x14ac:dyDescent="0.2">
      <c r="A153" s="113" t="s">
        <v>45</v>
      </c>
      <c r="J153" s="113">
        <f>SUM(Y149:Y152)</f>
        <v>0</v>
      </c>
      <c r="K153" s="113">
        <f>SUM(Z149:Z152)</f>
        <v>0</v>
      </c>
    </row>
    <row r="154" spans="1:22" hidden="1" x14ac:dyDescent="0.2"/>
    <row r="155" spans="1:22" ht="16.5" hidden="1" x14ac:dyDescent="0.25">
      <c r="A155" s="451" t="str">
        <f>CONCATENATE("Подраздел: ",IF([2]Source!G312&lt;&gt;"Новый подраздел", [2]Source!G312, ""))</f>
        <v>Подраздел: П2-6, П2-6р</v>
      </c>
      <c r="B155" s="451"/>
      <c r="C155" s="451"/>
      <c r="D155" s="451"/>
      <c r="E155" s="451"/>
      <c r="F155" s="451"/>
      <c r="G155" s="451"/>
      <c r="H155" s="451"/>
      <c r="I155" s="451"/>
      <c r="J155" s="451"/>
      <c r="K155" s="451"/>
      <c r="L155" s="451"/>
    </row>
    <row r="156" spans="1:22" ht="53.25" hidden="1" x14ac:dyDescent="0.25">
      <c r="A156" s="217">
        <v>10</v>
      </c>
      <c r="B156" s="217" t="str">
        <f>[2]Source!E316</f>
        <v>17</v>
      </c>
      <c r="C156" s="190" t="s">
        <v>263</v>
      </c>
      <c r="D156" s="190" t="s">
        <v>104</v>
      </c>
      <c r="E156" s="218" t="str">
        <f>[2]Source!H316</f>
        <v>1  ШТ.</v>
      </c>
      <c r="F156" s="219">
        <f>[2]Source!I316</f>
        <v>0</v>
      </c>
      <c r="G156" s="220"/>
      <c r="H156" s="221"/>
      <c r="I156" s="219"/>
      <c r="J156" s="222"/>
      <c r="K156" s="219"/>
      <c r="L156" s="222"/>
      <c r="Q156" s="113">
        <f>[2]Source!X316</f>
        <v>0</v>
      </c>
      <c r="R156" s="113">
        <f>[2]Source!X317</f>
        <v>0</v>
      </c>
      <c r="S156" s="113">
        <f>[2]Source!Y316</f>
        <v>0</v>
      </c>
      <c r="T156" s="113">
        <f>[2]Source!Y317</f>
        <v>0</v>
      </c>
      <c r="U156" s="113">
        <f>ROUND((175/100)*ROUND([2]Source!R316, 2), 2)</f>
        <v>0</v>
      </c>
      <c r="V156" s="113">
        <f>ROUND((157/100)*ROUND([2]Source!R317, 2), 2)</f>
        <v>0</v>
      </c>
    </row>
    <row r="157" spans="1:22" ht="15" hidden="1" x14ac:dyDescent="0.25">
      <c r="A157" s="217"/>
      <c r="B157" s="217"/>
      <c r="C157" s="190"/>
      <c r="D157" s="190" t="s">
        <v>84</v>
      </c>
      <c r="E157" s="218"/>
      <c r="F157" s="219"/>
      <c r="G157" s="220">
        <f>[2]Source!AO316</f>
        <v>615.5</v>
      </c>
      <c r="H157" s="221" t="str">
        <f>[2]Source!DG316</f>
        <v>)*1,67</v>
      </c>
      <c r="I157" s="219">
        <f>[2]Source!AV317</f>
        <v>1.0669999999999999</v>
      </c>
      <c r="J157" s="222">
        <f>[2]Source!S316</f>
        <v>0</v>
      </c>
      <c r="K157" s="219">
        <f>IF([2]Source!BA317&lt;&gt; 0, [2]Source!BA317, 1)</f>
        <v>24.23</v>
      </c>
      <c r="L157" s="222">
        <f>[2]Source!S317</f>
        <v>0</v>
      </c>
    </row>
    <row r="158" spans="1:22" ht="15" hidden="1" x14ac:dyDescent="0.25">
      <c r="A158" s="217"/>
      <c r="B158" s="217"/>
      <c r="C158" s="190"/>
      <c r="D158" s="190" t="s">
        <v>85</v>
      </c>
      <c r="E158" s="218"/>
      <c r="F158" s="219"/>
      <c r="G158" s="220">
        <f>[2]Source!AM316</f>
        <v>15.8</v>
      </c>
      <c r="H158" s="221" t="str">
        <f>[2]Source!DE316</f>
        <v/>
      </c>
      <c r="I158" s="219">
        <f>[2]Source!AV317</f>
        <v>1.0669999999999999</v>
      </c>
      <c r="J158" s="222">
        <f>[2]Source!Q316-J168</f>
        <v>0</v>
      </c>
      <c r="K158" s="219">
        <f>IF([2]Source!BB317&lt;&gt; 0, [2]Source!BB317, 1)</f>
        <v>7.5</v>
      </c>
      <c r="L158" s="222">
        <f>[2]Source!Q317-L168</f>
        <v>0</v>
      </c>
    </row>
    <row r="159" spans="1:22" ht="15" hidden="1" x14ac:dyDescent="0.25">
      <c r="A159" s="217"/>
      <c r="B159" s="217"/>
      <c r="C159" s="190"/>
      <c r="D159" s="190" t="s">
        <v>86</v>
      </c>
      <c r="E159" s="218"/>
      <c r="F159" s="219"/>
      <c r="G159" s="220">
        <f>[2]Source!AN316</f>
        <v>1.31</v>
      </c>
      <c r="H159" s="221" t="str">
        <f>[2]Source!DE316</f>
        <v/>
      </c>
      <c r="I159" s="219">
        <f>[2]Source!AV317</f>
        <v>1.0669999999999999</v>
      </c>
      <c r="J159" s="223">
        <f>[2]Source!R316-J169</f>
        <v>0</v>
      </c>
      <c r="K159" s="219">
        <f>IF([2]Source!BS317&lt;&gt; 0, [2]Source!BS317, 1)</f>
        <v>24.23</v>
      </c>
      <c r="L159" s="223">
        <f>[2]Source!R317-L169</f>
        <v>0</v>
      </c>
    </row>
    <row r="160" spans="1:22" ht="15" hidden="1" x14ac:dyDescent="0.25">
      <c r="A160" s="217"/>
      <c r="B160" s="217"/>
      <c r="C160" s="190"/>
      <c r="D160" s="190" t="s">
        <v>87</v>
      </c>
      <c r="E160" s="218"/>
      <c r="F160" s="219"/>
      <c r="G160" s="220">
        <f>[2]Source!AL316</f>
        <v>4.0599999999999996</v>
      </c>
      <c r="H160" s="221" t="str">
        <f>[2]Source!DD316</f>
        <v/>
      </c>
      <c r="I160" s="219">
        <f>[2]Source!AW317</f>
        <v>1.028</v>
      </c>
      <c r="J160" s="222">
        <f>[2]Source!P316</f>
        <v>0</v>
      </c>
      <c r="K160" s="219">
        <f>IF([2]Source!BC317&lt;&gt; 0, [2]Source!BC317, 1)</f>
        <v>6.33</v>
      </c>
      <c r="L160" s="222">
        <f>[2]Source!P317</f>
        <v>0</v>
      </c>
    </row>
    <row r="161" spans="1:22" ht="15" hidden="1" x14ac:dyDescent="0.25">
      <c r="A161" s="217"/>
      <c r="B161" s="217"/>
      <c r="C161" s="190"/>
      <c r="D161" s="190" t="s">
        <v>88</v>
      </c>
      <c r="E161" s="218" t="s">
        <v>89</v>
      </c>
      <c r="F161" s="219">
        <f>[2]Source!DN317</f>
        <v>79</v>
      </c>
      <c r="G161" s="220"/>
      <c r="H161" s="221"/>
      <c r="I161" s="219"/>
      <c r="J161" s="222">
        <f>SUM(Q156:Q160)</f>
        <v>0</v>
      </c>
      <c r="K161" s="219">
        <f>[2]Source!BZ317</f>
        <v>68</v>
      </c>
      <c r="L161" s="222">
        <f>SUM(R156:R160)</f>
        <v>0</v>
      </c>
    </row>
    <row r="162" spans="1:22" ht="15" hidden="1" x14ac:dyDescent="0.25">
      <c r="A162" s="217"/>
      <c r="B162" s="217"/>
      <c r="C162" s="190"/>
      <c r="D162" s="190" t="s">
        <v>90</v>
      </c>
      <c r="E162" s="218" t="s">
        <v>89</v>
      </c>
      <c r="F162" s="219">
        <f>[2]Source!DO317</f>
        <v>70</v>
      </c>
      <c r="G162" s="220"/>
      <c r="H162" s="221"/>
      <c r="I162" s="219"/>
      <c r="J162" s="222">
        <f>SUM(S156:S161)</f>
        <v>0</v>
      </c>
      <c r="K162" s="219">
        <f>[2]Source!CA317</f>
        <v>43</v>
      </c>
      <c r="L162" s="222">
        <f>SUM(T156:T161)</f>
        <v>0</v>
      </c>
    </row>
    <row r="163" spans="1:22" ht="15" hidden="1" x14ac:dyDescent="0.25">
      <c r="A163" s="217"/>
      <c r="B163" s="217"/>
      <c r="C163" s="190"/>
      <c r="D163" s="190" t="s">
        <v>91</v>
      </c>
      <c r="E163" s="218" t="s">
        <v>89</v>
      </c>
      <c r="F163" s="219">
        <f>175</f>
        <v>175</v>
      </c>
      <c r="G163" s="220"/>
      <c r="H163" s="221"/>
      <c r="I163" s="219"/>
      <c r="J163" s="222">
        <f>SUM(U156:U162)-J170</f>
        <v>0</v>
      </c>
      <c r="K163" s="219">
        <f>157</f>
        <v>157</v>
      </c>
      <c r="L163" s="222">
        <f>SUM(V156:V162)-L170</f>
        <v>0</v>
      </c>
    </row>
    <row r="164" spans="1:22" ht="15" hidden="1" x14ac:dyDescent="0.25">
      <c r="A164" s="224"/>
      <c r="B164" s="224"/>
      <c r="C164" s="191"/>
      <c r="D164" s="191" t="s">
        <v>92</v>
      </c>
      <c r="E164" s="225" t="s">
        <v>93</v>
      </c>
      <c r="F164" s="226">
        <f>[2]Source!AQ316</f>
        <v>51.58</v>
      </c>
      <c r="G164" s="227"/>
      <c r="H164" s="228" t="str">
        <f>[2]Source!DI316</f>
        <v/>
      </c>
      <c r="I164" s="226">
        <f>[2]Source!AV317</f>
        <v>1.0669999999999999</v>
      </c>
      <c r="J164" s="229">
        <f>[2]Source!U316</f>
        <v>0</v>
      </c>
      <c r="K164" s="226"/>
      <c r="L164" s="229"/>
    </row>
    <row r="165" spans="1:22" ht="14.25" hidden="1" x14ac:dyDescent="0.2">
      <c r="D165" s="230" t="s">
        <v>94</v>
      </c>
      <c r="I165" s="462">
        <f>J157+J158+J160+J161+J162+J163</f>
        <v>0</v>
      </c>
      <c r="J165" s="462"/>
      <c r="K165" s="462">
        <f>L157+L158+L160+L161+L162+L163</f>
        <v>0</v>
      </c>
      <c r="L165" s="462"/>
      <c r="O165" s="231">
        <f>J157+J158+J160+J161+J162+J163</f>
        <v>0</v>
      </c>
      <c r="P165" s="231">
        <f>L157+L158+L160+L161+L162+L163</f>
        <v>0</v>
      </c>
    </row>
    <row r="166" spans="1:22" hidden="1" x14ac:dyDescent="0.2"/>
    <row r="167" spans="1:22" ht="53.25" hidden="1" x14ac:dyDescent="0.25">
      <c r="A167" s="217">
        <v>11</v>
      </c>
      <c r="B167" s="217" t="str">
        <f>CONCATENATE([2]Source!E316, "/1")</f>
        <v>17/1</v>
      </c>
      <c r="C167" s="190" t="s">
        <v>264</v>
      </c>
      <c r="D167" s="190" t="s">
        <v>95</v>
      </c>
      <c r="E167" s="218" t="str">
        <f>[2]Source!H316</f>
        <v>1  ШТ.</v>
      </c>
      <c r="F167" s="219">
        <f>[2]Source!I316</f>
        <v>0</v>
      </c>
      <c r="G167" s="220"/>
      <c r="H167" s="221"/>
      <c r="I167" s="219"/>
      <c r="J167" s="222"/>
      <c r="K167" s="219"/>
      <c r="L167" s="222"/>
    </row>
    <row r="168" spans="1:22" ht="15" hidden="1" x14ac:dyDescent="0.25">
      <c r="A168" s="217"/>
      <c r="B168" s="217"/>
      <c r="C168" s="190"/>
      <c r="D168" s="190" t="s">
        <v>85</v>
      </c>
      <c r="E168" s="218"/>
      <c r="F168" s="219"/>
      <c r="G168" s="220">
        <f t="shared" ref="G168:L168" si="3">G169</f>
        <v>1.31</v>
      </c>
      <c r="H168" s="232" t="str">
        <f t="shared" si="3"/>
        <v>)*(1.67-1)</v>
      </c>
      <c r="I168" s="219">
        <f t="shared" si="3"/>
        <v>1.0669999999999999</v>
      </c>
      <c r="J168" s="222">
        <f t="shared" si="3"/>
        <v>0</v>
      </c>
      <c r="K168" s="219">
        <f t="shared" si="3"/>
        <v>24.23</v>
      </c>
      <c r="L168" s="222">
        <f t="shared" si="3"/>
        <v>0</v>
      </c>
    </row>
    <row r="169" spans="1:22" ht="15" hidden="1" x14ac:dyDescent="0.25">
      <c r="A169" s="217"/>
      <c r="B169" s="217"/>
      <c r="C169" s="190"/>
      <c r="D169" s="190" t="s">
        <v>86</v>
      </c>
      <c r="E169" s="218"/>
      <c r="F169" s="219"/>
      <c r="G169" s="220">
        <f>[2]Source!AN316</f>
        <v>1.31</v>
      </c>
      <c r="H169" s="232" t="s">
        <v>96</v>
      </c>
      <c r="I169" s="219">
        <f>[2]Source!AV317</f>
        <v>1.0669999999999999</v>
      </c>
      <c r="J169" s="223">
        <f>ROUND(F156*G169*I169*(1.67-1), 2)</f>
        <v>0</v>
      </c>
      <c r="K169" s="219">
        <f>IF([2]Source!BS317&lt;&gt; 0, [2]Source!BS317, 1)</f>
        <v>24.23</v>
      </c>
      <c r="L169" s="223">
        <f>ROUND(ROUND(F156*G169*I169*(1.67-1), 2)*K169, 2)</f>
        <v>0</v>
      </c>
    </row>
    <row r="170" spans="1:22" ht="15" hidden="1" x14ac:dyDescent="0.25">
      <c r="A170" s="217"/>
      <c r="B170" s="217"/>
      <c r="C170" s="190"/>
      <c r="D170" s="190" t="s">
        <v>91</v>
      </c>
      <c r="E170" s="218" t="s">
        <v>89</v>
      </c>
      <c r="F170" s="219">
        <f>175</f>
        <v>175</v>
      </c>
      <c r="G170" s="220"/>
      <c r="H170" s="221"/>
      <c r="I170" s="219"/>
      <c r="J170" s="222">
        <f>ROUND(J169*(F170/100), 2)</f>
        <v>0</v>
      </c>
      <c r="K170" s="219">
        <f>157</f>
        <v>157</v>
      </c>
      <c r="L170" s="222">
        <f>ROUND(L169*(K170/100), 2)</f>
        <v>0</v>
      </c>
    </row>
    <row r="171" spans="1:22" ht="14.25" hidden="1" x14ac:dyDescent="0.2">
      <c r="A171" s="192"/>
      <c r="B171" s="192"/>
      <c r="C171" s="192"/>
      <c r="D171" s="233" t="s">
        <v>94</v>
      </c>
      <c r="E171" s="192"/>
      <c r="F171" s="192"/>
      <c r="G171" s="192"/>
      <c r="H171" s="192"/>
      <c r="I171" s="463">
        <f>J170+J169</f>
        <v>0</v>
      </c>
      <c r="J171" s="463"/>
      <c r="K171" s="463">
        <f>L170+L169</f>
        <v>0</v>
      </c>
      <c r="L171" s="463"/>
      <c r="O171" s="231">
        <f>I171</f>
        <v>0</v>
      </c>
      <c r="P171" s="231">
        <f>K171</f>
        <v>0</v>
      </c>
    </row>
    <row r="172" spans="1:22" hidden="1" x14ac:dyDescent="0.2"/>
    <row r="173" spans="1:22" ht="70.5" hidden="1" x14ac:dyDescent="0.25">
      <c r="A173" s="234">
        <v>12</v>
      </c>
      <c r="B173" s="234" t="str">
        <f>[2]Source!E318</f>
        <v>18</v>
      </c>
      <c r="C173" s="193" t="str">
        <f>[2]Source!F318</f>
        <v>Согласовать стоимость</v>
      </c>
      <c r="D173" s="193" t="s">
        <v>267</v>
      </c>
      <c r="E173" s="235" t="str">
        <f>[2]Source!H318</f>
        <v>шт.</v>
      </c>
      <c r="F173" s="236">
        <f>[2]Source!I318</f>
        <v>0</v>
      </c>
      <c r="G173" s="237">
        <f>[2]Source!AL318</f>
        <v>202191.93</v>
      </c>
      <c r="H173" s="238" t="str">
        <f>[2]Source!DD318</f>
        <v>=921995,19/4,24*1,03*1,012</v>
      </c>
      <c r="I173" s="236">
        <f>[2]Source!AW319</f>
        <v>1</v>
      </c>
      <c r="J173" s="239">
        <f>[2]Source!P318</f>
        <v>0</v>
      </c>
      <c r="K173" s="236">
        <f>IF([2]Source!BC319&lt;&gt; 0, [2]Source!BC319, 1)</f>
        <v>4.5599999999999996</v>
      </c>
      <c r="L173" s="239">
        <f>[2]Source!P319</f>
        <v>0</v>
      </c>
      <c r="Q173" s="113">
        <f>[2]Source!X318</f>
        <v>0</v>
      </c>
      <c r="R173" s="113">
        <f>[2]Source!X319</f>
        <v>0</v>
      </c>
      <c r="S173" s="113">
        <f>[2]Source!Y318</f>
        <v>0</v>
      </c>
      <c r="T173" s="113">
        <f>[2]Source!Y319</f>
        <v>0</v>
      </c>
      <c r="U173" s="113">
        <f>ROUND((175/100)*ROUND([2]Source!R318, 2), 2)</f>
        <v>0</v>
      </c>
      <c r="V173" s="113">
        <f>ROUND((157/100)*ROUND([2]Source!R319, 2), 2)</f>
        <v>0</v>
      </c>
    </row>
    <row r="174" spans="1:22" ht="14.25" hidden="1" x14ac:dyDescent="0.2">
      <c r="A174" s="194"/>
      <c r="B174" s="194"/>
      <c r="C174" s="194"/>
      <c r="D174" s="240" t="s">
        <v>94</v>
      </c>
      <c r="E174" s="194"/>
      <c r="F174" s="194"/>
      <c r="G174" s="194"/>
      <c r="H174" s="194"/>
      <c r="I174" s="522">
        <f>J173</f>
        <v>0</v>
      </c>
      <c r="J174" s="522"/>
      <c r="K174" s="522">
        <f>L173</f>
        <v>0</v>
      </c>
      <c r="L174" s="522"/>
      <c r="O174" s="231">
        <f>J173</f>
        <v>0</v>
      </c>
      <c r="P174" s="231">
        <f>L173</f>
        <v>0</v>
      </c>
    </row>
    <row r="175" spans="1:22" hidden="1" x14ac:dyDescent="0.2"/>
    <row r="176" spans="1:22" hidden="1" x14ac:dyDescent="0.2"/>
    <row r="177" spans="1:22" ht="14.25" hidden="1" x14ac:dyDescent="0.2">
      <c r="A177" s="464" t="str">
        <f>CONCATENATE("Итого по подразделу: ",IF([2]Source!G321&lt;&gt;"Новый подраздел", [2]Source!G321, ""))</f>
        <v>Итого по подразделу: П2-6, П2-6р</v>
      </c>
      <c r="B177" s="464"/>
      <c r="C177" s="464"/>
      <c r="D177" s="464"/>
      <c r="E177" s="464"/>
      <c r="F177" s="464"/>
      <c r="G177" s="464"/>
      <c r="H177" s="464"/>
      <c r="I177" s="465">
        <f>SUM(O155:O176)</f>
        <v>0</v>
      </c>
      <c r="J177" s="466"/>
      <c r="K177" s="465">
        <f>SUM(P155:P176)</f>
        <v>0</v>
      </c>
      <c r="L177" s="466"/>
    </row>
    <row r="178" spans="1:22" hidden="1" x14ac:dyDescent="0.2">
      <c r="A178" s="113" t="s">
        <v>44</v>
      </c>
      <c r="J178" s="113">
        <f>SUM(W155:W177)</f>
        <v>0</v>
      </c>
      <c r="K178" s="113">
        <f>SUM(X155:X177)</f>
        <v>0</v>
      </c>
    </row>
    <row r="179" spans="1:22" hidden="1" x14ac:dyDescent="0.2">
      <c r="A179" s="113" t="s">
        <v>45</v>
      </c>
      <c r="J179" s="113">
        <f>SUM(Y155:Y178)</f>
        <v>0</v>
      </c>
      <c r="K179" s="113">
        <f>SUM(Z155:Z178)</f>
        <v>0</v>
      </c>
    </row>
    <row r="180" spans="1:22" hidden="1" x14ac:dyDescent="0.2"/>
    <row r="181" spans="1:22" ht="16.5" hidden="1" x14ac:dyDescent="0.25">
      <c r="A181" s="451" t="str">
        <f>CONCATENATE("Подраздел: ",IF([2]Source!G351&lt;&gt;"Новый подраздел", [2]Source!G351, ""))</f>
        <v>Подраздел: П2-6.1, П2-6.1р</v>
      </c>
      <c r="B181" s="451"/>
      <c r="C181" s="451"/>
      <c r="D181" s="451"/>
      <c r="E181" s="451"/>
      <c r="F181" s="451"/>
      <c r="G181" s="451"/>
      <c r="H181" s="451"/>
      <c r="I181" s="451"/>
      <c r="J181" s="451"/>
      <c r="K181" s="451"/>
      <c r="L181" s="451"/>
    </row>
    <row r="182" spans="1:22" ht="53.25" hidden="1" x14ac:dyDescent="0.25">
      <c r="A182" s="217">
        <v>13</v>
      </c>
      <c r="B182" s="217" t="str">
        <f>[2]Source!E355</f>
        <v>19</v>
      </c>
      <c r="C182" s="190" t="s">
        <v>263</v>
      </c>
      <c r="D182" s="190" t="s">
        <v>104</v>
      </c>
      <c r="E182" s="218" t="str">
        <f>[2]Source!H355</f>
        <v>1  ШТ.</v>
      </c>
      <c r="F182" s="219">
        <f>[2]Source!I355</f>
        <v>0</v>
      </c>
      <c r="G182" s="220"/>
      <c r="H182" s="221"/>
      <c r="I182" s="219"/>
      <c r="J182" s="222"/>
      <c r="K182" s="219"/>
      <c r="L182" s="222"/>
      <c r="Q182" s="113">
        <f>[2]Source!X355</f>
        <v>0</v>
      </c>
      <c r="R182" s="113">
        <f>[2]Source!X356</f>
        <v>0</v>
      </c>
      <c r="S182" s="113">
        <f>[2]Source!Y355</f>
        <v>0</v>
      </c>
      <c r="T182" s="113">
        <f>[2]Source!Y356</f>
        <v>0</v>
      </c>
      <c r="U182" s="113">
        <f>ROUND((175/100)*ROUND([2]Source!R355, 2), 2)</f>
        <v>0</v>
      </c>
      <c r="V182" s="113">
        <f>ROUND((157/100)*ROUND([2]Source!R356, 2), 2)</f>
        <v>0</v>
      </c>
    </row>
    <row r="183" spans="1:22" ht="15" hidden="1" x14ac:dyDescent="0.25">
      <c r="A183" s="217"/>
      <c r="B183" s="217"/>
      <c r="C183" s="190"/>
      <c r="D183" s="190" t="s">
        <v>84</v>
      </c>
      <c r="E183" s="218"/>
      <c r="F183" s="219"/>
      <c r="G183" s="220">
        <f>[2]Source!AO355</f>
        <v>615.5</v>
      </c>
      <c r="H183" s="221" t="str">
        <f>[2]Source!DG355</f>
        <v>)*1,67</v>
      </c>
      <c r="I183" s="219">
        <f>[2]Source!AV356</f>
        <v>1.0669999999999999</v>
      </c>
      <c r="J183" s="222">
        <f>[2]Source!S355</f>
        <v>0</v>
      </c>
      <c r="K183" s="219">
        <f>IF([2]Source!BA356&lt;&gt; 0, [2]Source!BA356, 1)</f>
        <v>24.23</v>
      </c>
      <c r="L183" s="222">
        <f>[2]Source!S356</f>
        <v>0</v>
      </c>
    </row>
    <row r="184" spans="1:22" ht="15" hidden="1" x14ac:dyDescent="0.25">
      <c r="A184" s="217"/>
      <c r="B184" s="217"/>
      <c r="C184" s="190"/>
      <c r="D184" s="190" t="s">
        <v>85</v>
      </c>
      <c r="E184" s="218"/>
      <c r="F184" s="219"/>
      <c r="G184" s="220">
        <f>[2]Source!AM355</f>
        <v>15.8</v>
      </c>
      <c r="H184" s="221" t="str">
        <f>[2]Source!DE355</f>
        <v/>
      </c>
      <c r="I184" s="219">
        <f>[2]Source!AV356</f>
        <v>1.0669999999999999</v>
      </c>
      <c r="J184" s="222">
        <f>[2]Source!Q355-J194</f>
        <v>0</v>
      </c>
      <c r="K184" s="219">
        <f>IF([2]Source!BB356&lt;&gt; 0, [2]Source!BB356, 1)</f>
        <v>7.5</v>
      </c>
      <c r="L184" s="222">
        <f>[2]Source!Q356-L194</f>
        <v>0</v>
      </c>
    </row>
    <row r="185" spans="1:22" ht="15" hidden="1" x14ac:dyDescent="0.25">
      <c r="A185" s="217"/>
      <c r="B185" s="217"/>
      <c r="C185" s="190"/>
      <c r="D185" s="190" t="s">
        <v>86</v>
      </c>
      <c r="E185" s="218"/>
      <c r="F185" s="219"/>
      <c r="G185" s="220">
        <f>[2]Source!AN355</f>
        <v>1.31</v>
      </c>
      <c r="H185" s="221" t="str">
        <f>[2]Source!DE355</f>
        <v/>
      </c>
      <c r="I185" s="219">
        <f>[2]Source!AV356</f>
        <v>1.0669999999999999</v>
      </c>
      <c r="J185" s="223">
        <f>[2]Source!R355-J195</f>
        <v>0</v>
      </c>
      <c r="K185" s="219">
        <f>IF([2]Source!BS356&lt;&gt; 0, [2]Source!BS356, 1)</f>
        <v>24.23</v>
      </c>
      <c r="L185" s="223">
        <f>[2]Source!R356-L195</f>
        <v>0</v>
      </c>
    </row>
    <row r="186" spans="1:22" ht="15" hidden="1" x14ac:dyDescent="0.25">
      <c r="A186" s="217"/>
      <c r="B186" s="217"/>
      <c r="C186" s="190"/>
      <c r="D186" s="190" t="s">
        <v>87</v>
      </c>
      <c r="E186" s="218"/>
      <c r="F186" s="219"/>
      <c r="G186" s="220">
        <f>[2]Source!AL355</f>
        <v>4.0599999999999996</v>
      </c>
      <c r="H186" s="221" t="str">
        <f>[2]Source!DD355</f>
        <v/>
      </c>
      <c r="I186" s="219">
        <f>[2]Source!AW356</f>
        <v>1.028</v>
      </c>
      <c r="J186" s="222">
        <f>[2]Source!P355</f>
        <v>0</v>
      </c>
      <c r="K186" s="219">
        <f>IF([2]Source!BC356&lt;&gt; 0, [2]Source!BC356, 1)</f>
        <v>6.33</v>
      </c>
      <c r="L186" s="222">
        <f>[2]Source!P356</f>
        <v>0</v>
      </c>
    </row>
    <row r="187" spans="1:22" ht="15" hidden="1" x14ac:dyDescent="0.25">
      <c r="A187" s="217"/>
      <c r="B187" s="217"/>
      <c r="C187" s="190"/>
      <c r="D187" s="190" t="s">
        <v>88</v>
      </c>
      <c r="E187" s="218" t="s">
        <v>89</v>
      </c>
      <c r="F187" s="219">
        <f>[2]Source!DN356</f>
        <v>79</v>
      </c>
      <c r="G187" s="220"/>
      <c r="H187" s="221"/>
      <c r="I187" s="219"/>
      <c r="J187" s="222">
        <f>SUM(Q182:Q186)</f>
        <v>0</v>
      </c>
      <c r="K187" s="219">
        <f>[2]Source!BZ356</f>
        <v>68</v>
      </c>
      <c r="L187" s="222">
        <f>SUM(R182:R186)</f>
        <v>0</v>
      </c>
    </row>
    <row r="188" spans="1:22" ht="15" hidden="1" x14ac:dyDescent="0.25">
      <c r="A188" s="217"/>
      <c r="B188" s="217"/>
      <c r="C188" s="190"/>
      <c r="D188" s="190" t="s">
        <v>90</v>
      </c>
      <c r="E188" s="218" t="s">
        <v>89</v>
      </c>
      <c r="F188" s="219">
        <f>[2]Source!DO356</f>
        <v>70</v>
      </c>
      <c r="G188" s="220"/>
      <c r="H188" s="221"/>
      <c r="I188" s="219"/>
      <c r="J188" s="222">
        <f>SUM(S182:S187)</f>
        <v>0</v>
      </c>
      <c r="K188" s="219">
        <f>[2]Source!CA356</f>
        <v>43</v>
      </c>
      <c r="L188" s="222">
        <f>SUM(T182:T187)</f>
        <v>0</v>
      </c>
    </row>
    <row r="189" spans="1:22" ht="15" hidden="1" x14ac:dyDescent="0.25">
      <c r="A189" s="217"/>
      <c r="B189" s="217"/>
      <c r="C189" s="190"/>
      <c r="D189" s="190" t="s">
        <v>91</v>
      </c>
      <c r="E189" s="218" t="s">
        <v>89</v>
      </c>
      <c r="F189" s="219">
        <f>175</f>
        <v>175</v>
      </c>
      <c r="G189" s="220"/>
      <c r="H189" s="221"/>
      <c r="I189" s="219"/>
      <c r="J189" s="222">
        <f>SUM(U182:U188)-J196</f>
        <v>0</v>
      </c>
      <c r="K189" s="219">
        <f>157</f>
        <v>157</v>
      </c>
      <c r="L189" s="222">
        <f>SUM(V182:V188)-L196</f>
        <v>0</v>
      </c>
    </row>
    <row r="190" spans="1:22" ht="15" hidden="1" x14ac:dyDescent="0.25">
      <c r="A190" s="224"/>
      <c r="B190" s="224"/>
      <c r="C190" s="191"/>
      <c r="D190" s="191" t="s">
        <v>92</v>
      </c>
      <c r="E190" s="225" t="s">
        <v>93</v>
      </c>
      <c r="F190" s="226">
        <f>[2]Source!AQ355</f>
        <v>51.58</v>
      </c>
      <c r="G190" s="227"/>
      <c r="H190" s="228" t="str">
        <f>[2]Source!DI355</f>
        <v/>
      </c>
      <c r="I190" s="226">
        <f>[2]Source!AV356</f>
        <v>1.0669999999999999</v>
      </c>
      <c r="J190" s="229">
        <f>[2]Source!U355</f>
        <v>0</v>
      </c>
      <c r="K190" s="226"/>
      <c r="L190" s="229"/>
    </row>
    <row r="191" spans="1:22" ht="14.25" hidden="1" x14ac:dyDescent="0.2">
      <c r="D191" s="230" t="s">
        <v>94</v>
      </c>
      <c r="I191" s="462">
        <f>J183+J184+J186+J187+J188+J189</f>
        <v>0</v>
      </c>
      <c r="J191" s="462"/>
      <c r="K191" s="462">
        <f>L183+L184+L186+L187+L188+L189</f>
        <v>0</v>
      </c>
      <c r="L191" s="462"/>
      <c r="O191" s="231">
        <f>J183+J184+J186+J187+J188+J189</f>
        <v>0</v>
      </c>
      <c r="P191" s="231">
        <f>L183+L184+L186+L187+L188+L189</f>
        <v>0</v>
      </c>
    </row>
    <row r="192" spans="1:22" hidden="1" x14ac:dyDescent="0.2"/>
    <row r="193" spans="1:22" ht="53.25" hidden="1" x14ac:dyDescent="0.25">
      <c r="A193" s="217">
        <v>14</v>
      </c>
      <c r="B193" s="217" t="str">
        <f>CONCATENATE([2]Source!E355, "/1")</f>
        <v>19/1</v>
      </c>
      <c r="C193" s="190" t="s">
        <v>264</v>
      </c>
      <c r="D193" s="190" t="s">
        <v>95</v>
      </c>
      <c r="E193" s="218" t="str">
        <f>[2]Source!H355</f>
        <v>1  ШТ.</v>
      </c>
      <c r="F193" s="219">
        <f>[2]Source!I355</f>
        <v>0</v>
      </c>
      <c r="G193" s="220"/>
      <c r="H193" s="221"/>
      <c r="I193" s="219"/>
      <c r="J193" s="222"/>
      <c r="K193" s="219"/>
      <c r="L193" s="222"/>
    </row>
    <row r="194" spans="1:22" ht="15" hidden="1" x14ac:dyDescent="0.25">
      <c r="A194" s="217"/>
      <c r="B194" s="217"/>
      <c r="C194" s="190"/>
      <c r="D194" s="190" t="s">
        <v>85</v>
      </c>
      <c r="E194" s="218"/>
      <c r="F194" s="219"/>
      <c r="G194" s="220">
        <f t="shared" ref="G194:L194" si="4">G195</f>
        <v>1.31</v>
      </c>
      <c r="H194" s="232" t="str">
        <f t="shared" si="4"/>
        <v>)*(1.67-1)</v>
      </c>
      <c r="I194" s="219">
        <f t="shared" si="4"/>
        <v>1.0669999999999999</v>
      </c>
      <c r="J194" s="222">
        <f t="shared" si="4"/>
        <v>0</v>
      </c>
      <c r="K194" s="219">
        <f t="shared" si="4"/>
        <v>24.23</v>
      </c>
      <c r="L194" s="222">
        <f t="shared" si="4"/>
        <v>0</v>
      </c>
    </row>
    <row r="195" spans="1:22" ht="15" hidden="1" x14ac:dyDescent="0.25">
      <c r="A195" s="217"/>
      <c r="B195" s="217"/>
      <c r="C195" s="190"/>
      <c r="D195" s="190" t="s">
        <v>86</v>
      </c>
      <c r="E195" s="218"/>
      <c r="F195" s="219"/>
      <c r="G195" s="220">
        <f>[2]Source!AN355</f>
        <v>1.31</v>
      </c>
      <c r="H195" s="232" t="s">
        <v>96</v>
      </c>
      <c r="I195" s="219">
        <f>[2]Source!AV356</f>
        <v>1.0669999999999999</v>
      </c>
      <c r="J195" s="223">
        <f>ROUND(F182*G195*I195*(1.67-1), 2)</f>
        <v>0</v>
      </c>
      <c r="K195" s="219">
        <f>IF([2]Source!BS356&lt;&gt; 0, [2]Source!BS356, 1)</f>
        <v>24.23</v>
      </c>
      <c r="L195" s="223">
        <f>ROUND(ROUND(F182*G195*I195*(1.67-1), 2)*K195, 2)</f>
        <v>0</v>
      </c>
    </row>
    <row r="196" spans="1:22" ht="15" hidden="1" x14ac:dyDescent="0.25">
      <c r="A196" s="217"/>
      <c r="B196" s="217"/>
      <c r="C196" s="190"/>
      <c r="D196" s="190" t="s">
        <v>91</v>
      </c>
      <c r="E196" s="218" t="s">
        <v>89</v>
      </c>
      <c r="F196" s="219">
        <f>175</f>
        <v>175</v>
      </c>
      <c r="G196" s="220"/>
      <c r="H196" s="221"/>
      <c r="I196" s="219"/>
      <c r="J196" s="222">
        <f>ROUND(J195*(F196/100), 2)</f>
        <v>0</v>
      </c>
      <c r="K196" s="219">
        <f>157</f>
        <v>157</v>
      </c>
      <c r="L196" s="222">
        <f>ROUND(L195*(K196/100), 2)</f>
        <v>0</v>
      </c>
    </row>
    <row r="197" spans="1:22" ht="14.25" hidden="1" x14ac:dyDescent="0.2">
      <c r="A197" s="192"/>
      <c r="B197" s="192"/>
      <c r="C197" s="192"/>
      <c r="D197" s="233" t="s">
        <v>94</v>
      </c>
      <c r="E197" s="192"/>
      <c r="F197" s="192"/>
      <c r="G197" s="192"/>
      <c r="H197" s="192"/>
      <c r="I197" s="463">
        <f>J196+J195</f>
        <v>0</v>
      </c>
      <c r="J197" s="463"/>
      <c r="K197" s="463">
        <f>L196+L195</f>
        <v>0</v>
      </c>
      <c r="L197" s="463"/>
      <c r="O197" s="231">
        <f>I197</f>
        <v>0</v>
      </c>
      <c r="P197" s="231">
        <f>K197</f>
        <v>0</v>
      </c>
    </row>
    <row r="198" spans="1:22" hidden="1" x14ac:dyDescent="0.2"/>
    <row r="199" spans="1:22" ht="70.5" hidden="1" x14ac:dyDescent="0.25">
      <c r="A199" s="234">
        <v>15</v>
      </c>
      <c r="B199" s="234" t="str">
        <f>[2]Source!E357</f>
        <v>20</v>
      </c>
      <c r="C199" s="193" t="str">
        <f>[2]Source!F357</f>
        <v>Согласовать стоимость</v>
      </c>
      <c r="D199" s="193" t="s">
        <v>268</v>
      </c>
      <c r="E199" s="235" t="str">
        <f>[2]Source!H357</f>
        <v>шт.</v>
      </c>
      <c r="F199" s="236">
        <f>[2]Source!I357</f>
        <v>0</v>
      </c>
      <c r="G199" s="237">
        <f>[2]Source!AL357</f>
        <v>65398</v>
      </c>
      <c r="H199" s="238" t="str">
        <f>[2]Source!DD357</f>
        <v>=298214,89/4,24*1,03*1,012</v>
      </c>
      <c r="I199" s="236">
        <f>[2]Source!AW358</f>
        <v>1</v>
      </c>
      <c r="J199" s="239">
        <f>[2]Source!P357</f>
        <v>0</v>
      </c>
      <c r="K199" s="236">
        <f>IF([2]Source!BC358&lt;&gt; 0, [2]Source!BC358, 1)</f>
        <v>4.5599999999999996</v>
      </c>
      <c r="L199" s="239">
        <f>[2]Source!P358</f>
        <v>0</v>
      </c>
      <c r="Q199" s="113">
        <f>[2]Source!X357</f>
        <v>0</v>
      </c>
      <c r="R199" s="113">
        <f>[2]Source!X358</f>
        <v>0</v>
      </c>
      <c r="S199" s="113">
        <f>[2]Source!Y357</f>
        <v>0</v>
      </c>
      <c r="T199" s="113">
        <f>[2]Source!Y358</f>
        <v>0</v>
      </c>
      <c r="U199" s="113">
        <f>ROUND((175/100)*ROUND([2]Source!R357, 2), 2)</f>
        <v>0</v>
      </c>
      <c r="V199" s="113">
        <f>ROUND((157/100)*ROUND([2]Source!R358, 2), 2)</f>
        <v>0</v>
      </c>
    </row>
    <row r="200" spans="1:22" ht="14.25" hidden="1" x14ac:dyDescent="0.2">
      <c r="A200" s="194"/>
      <c r="B200" s="194"/>
      <c r="C200" s="194"/>
      <c r="D200" s="240" t="s">
        <v>94</v>
      </c>
      <c r="E200" s="194"/>
      <c r="F200" s="194"/>
      <c r="G200" s="194"/>
      <c r="H200" s="194"/>
      <c r="I200" s="522">
        <f>J199</f>
        <v>0</v>
      </c>
      <c r="J200" s="522"/>
      <c r="K200" s="522">
        <f>L199</f>
        <v>0</v>
      </c>
      <c r="L200" s="522"/>
      <c r="O200" s="231">
        <f>J199</f>
        <v>0</v>
      </c>
      <c r="P200" s="231">
        <f>L199</f>
        <v>0</v>
      </c>
    </row>
    <row r="201" spans="1:22" hidden="1" x14ac:dyDescent="0.2"/>
    <row r="202" spans="1:22" hidden="1" x14ac:dyDescent="0.2"/>
    <row r="203" spans="1:22" ht="14.25" hidden="1" x14ac:dyDescent="0.2">
      <c r="A203" s="464" t="str">
        <f>CONCATENATE("Итого по подразделу: ",IF([2]Source!G360&lt;&gt;"Новый подраздел", [2]Source!G360, ""))</f>
        <v>Итого по подразделу: П2-6.1, П2-6.1р</v>
      </c>
      <c r="B203" s="464"/>
      <c r="C203" s="464"/>
      <c r="D203" s="464"/>
      <c r="E203" s="464"/>
      <c r="F203" s="464"/>
      <c r="G203" s="464"/>
      <c r="H203" s="464"/>
      <c r="I203" s="465">
        <f>SUM(O181:O202)</f>
        <v>0</v>
      </c>
      <c r="J203" s="466"/>
      <c r="K203" s="465">
        <f>SUM(P181:P202)</f>
        <v>0</v>
      </c>
      <c r="L203" s="466"/>
    </row>
    <row r="204" spans="1:22" hidden="1" x14ac:dyDescent="0.2">
      <c r="A204" s="113" t="s">
        <v>44</v>
      </c>
      <c r="J204" s="113">
        <f>SUM(W181:W203)</f>
        <v>0</v>
      </c>
      <c r="K204" s="113">
        <f>SUM(X181:X203)</f>
        <v>0</v>
      </c>
    </row>
    <row r="205" spans="1:22" hidden="1" x14ac:dyDescent="0.2">
      <c r="A205" s="113" t="s">
        <v>45</v>
      </c>
      <c r="J205" s="113">
        <f>SUM(Y181:Y204)</f>
        <v>0</v>
      </c>
      <c r="K205" s="113">
        <f>SUM(Z181:Z204)</f>
        <v>0</v>
      </c>
    </row>
    <row r="206" spans="1:22" hidden="1" x14ac:dyDescent="0.2"/>
    <row r="207" spans="1:22" ht="16.5" hidden="1" x14ac:dyDescent="0.25">
      <c r="A207" s="451" t="str">
        <f>CONCATENATE("Подраздел: ",IF([2]Source!G390&lt;&gt;"Новый подраздел", [2]Source!G390, ""))</f>
        <v>Подраздел: П2-7</v>
      </c>
      <c r="B207" s="451"/>
      <c r="C207" s="451"/>
      <c r="D207" s="451"/>
      <c r="E207" s="451"/>
      <c r="F207" s="451"/>
      <c r="G207" s="451"/>
      <c r="H207" s="451"/>
      <c r="I207" s="451"/>
      <c r="J207" s="451"/>
      <c r="K207" s="451"/>
      <c r="L207" s="451"/>
    </row>
    <row r="208" spans="1:22" ht="53.25" hidden="1" x14ac:dyDescent="0.25">
      <c r="A208" s="217">
        <v>16</v>
      </c>
      <c r="B208" s="217" t="str">
        <f>[2]Source!E394</f>
        <v>21</v>
      </c>
      <c r="C208" s="190" t="s">
        <v>263</v>
      </c>
      <c r="D208" s="190" t="s">
        <v>104</v>
      </c>
      <c r="E208" s="218" t="str">
        <f>[2]Source!H394</f>
        <v>1  ШТ.</v>
      </c>
      <c r="F208" s="219">
        <f>[2]Source!I394</f>
        <v>0</v>
      </c>
      <c r="G208" s="220"/>
      <c r="H208" s="221"/>
      <c r="I208" s="219"/>
      <c r="J208" s="222"/>
      <c r="K208" s="219"/>
      <c r="L208" s="222"/>
      <c r="Q208" s="113">
        <f>[2]Source!X394</f>
        <v>0</v>
      </c>
      <c r="R208" s="113">
        <f>[2]Source!X395</f>
        <v>0</v>
      </c>
      <c r="S208" s="113">
        <f>[2]Source!Y394</f>
        <v>0</v>
      </c>
      <c r="T208" s="113">
        <f>[2]Source!Y395</f>
        <v>0</v>
      </c>
      <c r="U208" s="113">
        <f>ROUND((175/100)*ROUND([2]Source!R394, 2), 2)</f>
        <v>0</v>
      </c>
      <c r="V208" s="113">
        <f>ROUND((157/100)*ROUND([2]Source!R395, 2), 2)</f>
        <v>0</v>
      </c>
    </row>
    <row r="209" spans="1:16" ht="15" hidden="1" x14ac:dyDescent="0.25">
      <c r="A209" s="217"/>
      <c r="B209" s="217"/>
      <c r="C209" s="190"/>
      <c r="D209" s="190" t="s">
        <v>84</v>
      </c>
      <c r="E209" s="218"/>
      <c r="F209" s="219"/>
      <c r="G209" s="220">
        <f>[2]Source!AO394</f>
        <v>615.5</v>
      </c>
      <c r="H209" s="221" t="str">
        <f>[2]Source!DG394</f>
        <v>)*1,67</v>
      </c>
      <c r="I209" s="219">
        <f>[2]Source!AV395</f>
        <v>1.0669999999999999</v>
      </c>
      <c r="J209" s="222">
        <f>[2]Source!S394</f>
        <v>0</v>
      </c>
      <c r="K209" s="219">
        <f>IF([2]Source!BA395&lt;&gt; 0, [2]Source!BA395, 1)</f>
        <v>24.23</v>
      </c>
      <c r="L209" s="222">
        <f>[2]Source!S395</f>
        <v>0</v>
      </c>
    </row>
    <row r="210" spans="1:16" ht="15" hidden="1" x14ac:dyDescent="0.25">
      <c r="A210" s="217"/>
      <c r="B210" s="217"/>
      <c r="C210" s="190"/>
      <c r="D210" s="190" t="s">
        <v>85</v>
      </c>
      <c r="E210" s="218"/>
      <c r="F210" s="219"/>
      <c r="G210" s="220">
        <f>[2]Source!AM394</f>
        <v>15.8</v>
      </c>
      <c r="H210" s="221" t="str">
        <f>[2]Source!DE394</f>
        <v/>
      </c>
      <c r="I210" s="219">
        <f>[2]Source!AV395</f>
        <v>1.0669999999999999</v>
      </c>
      <c r="J210" s="222">
        <f>[2]Source!Q394-J220</f>
        <v>0</v>
      </c>
      <c r="K210" s="219">
        <f>IF([2]Source!BB395&lt;&gt; 0, [2]Source!BB395, 1)</f>
        <v>7.5</v>
      </c>
      <c r="L210" s="222">
        <f>[2]Source!Q395-L220</f>
        <v>0</v>
      </c>
    </row>
    <row r="211" spans="1:16" ht="15" hidden="1" x14ac:dyDescent="0.25">
      <c r="A211" s="217"/>
      <c r="B211" s="217"/>
      <c r="C211" s="190"/>
      <c r="D211" s="190" t="s">
        <v>86</v>
      </c>
      <c r="E211" s="218"/>
      <c r="F211" s="219"/>
      <c r="G211" s="220">
        <f>[2]Source!AN394</f>
        <v>1.31</v>
      </c>
      <c r="H211" s="221" t="str">
        <f>[2]Source!DE394</f>
        <v/>
      </c>
      <c r="I211" s="219">
        <f>[2]Source!AV395</f>
        <v>1.0669999999999999</v>
      </c>
      <c r="J211" s="223">
        <f>[2]Source!R394-J221</f>
        <v>0</v>
      </c>
      <c r="K211" s="219">
        <f>IF([2]Source!BS395&lt;&gt; 0, [2]Source!BS395, 1)</f>
        <v>24.23</v>
      </c>
      <c r="L211" s="223">
        <f>[2]Source!R395-L221</f>
        <v>0</v>
      </c>
    </row>
    <row r="212" spans="1:16" ht="15" hidden="1" x14ac:dyDescent="0.25">
      <c r="A212" s="217"/>
      <c r="B212" s="217"/>
      <c r="C212" s="190"/>
      <c r="D212" s="190" t="s">
        <v>87</v>
      </c>
      <c r="E212" s="218"/>
      <c r="F212" s="219"/>
      <c r="G212" s="220">
        <f>[2]Source!AL394</f>
        <v>4.0599999999999996</v>
      </c>
      <c r="H212" s="221" t="str">
        <f>[2]Source!DD394</f>
        <v/>
      </c>
      <c r="I212" s="219">
        <f>[2]Source!AW395</f>
        <v>1.028</v>
      </c>
      <c r="J212" s="222">
        <f>[2]Source!P394</f>
        <v>0</v>
      </c>
      <c r="K212" s="219">
        <f>IF([2]Source!BC395&lt;&gt; 0, [2]Source!BC395, 1)</f>
        <v>6.33</v>
      </c>
      <c r="L212" s="222">
        <f>[2]Source!P395</f>
        <v>0</v>
      </c>
    </row>
    <row r="213" spans="1:16" ht="15" hidden="1" x14ac:dyDescent="0.25">
      <c r="A213" s="217"/>
      <c r="B213" s="217"/>
      <c r="C213" s="190"/>
      <c r="D213" s="190" t="s">
        <v>88</v>
      </c>
      <c r="E213" s="218" t="s">
        <v>89</v>
      </c>
      <c r="F213" s="219">
        <f>[2]Source!DN395</f>
        <v>79</v>
      </c>
      <c r="G213" s="220"/>
      <c r="H213" s="221"/>
      <c r="I213" s="219"/>
      <c r="J213" s="222">
        <f>SUM(Q208:Q212)</f>
        <v>0</v>
      </c>
      <c r="K213" s="219">
        <f>[2]Source!BZ395</f>
        <v>68</v>
      </c>
      <c r="L213" s="222">
        <f>SUM(R208:R212)</f>
        <v>0</v>
      </c>
    </row>
    <row r="214" spans="1:16" ht="15" hidden="1" x14ac:dyDescent="0.25">
      <c r="A214" s="217"/>
      <c r="B214" s="217"/>
      <c r="C214" s="190"/>
      <c r="D214" s="190" t="s">
        <v>90</v>
      </c>
      <c r="E214" s="218" t="s">
        <v>89</v>
      </c>
      <c r="F214" s="219">
        <f>[2]Source!DO395</f>
        <v>70</v>
      </c>
      <c r="G214" s="220"/>
      <c r="H214" s="221"/>
      <c r="I214" s="219"/>
      <c r="J214" s="222">
        <f>SUM(S208:S213)</f>
        <v>0</v>
      </c>
      <c r="K214" s="219">
        <f>[2]Source!CA395</f>
        <v>43</v>
      </c>
      <c r="L214" s="222">
        <f>SUM(T208:T213)</f>
        <v>0</v>
      </c>
    </row>
    <row r="215" spans="1:16" ht="15" hidden="1" x14ac:dyDescent="0.25">
      <c r="A215" s="217"/>
      <c r="B215" s="217"/>
      <c r="C215" s="190"/>
      <c r="D215" s="190" t="s">
        <v>91</v>
      </c>
      <c r="E215" s="218" t="s">
        <v>89</v>
      </c>
      <c r="F215" s="219">
        <f>175</f>
        <v>175</v>
      </c>
      <c r="G215" s="220"/>
      <c r="H215" s="221"/>
      <c r="I215" s="219"/>
      <c r="J215" s="222">
        <f>SUM(U208:U214)-J222</f>
        <v>0</v>
      </c>
      <c r="K215" s="219">
        <f>157</f>
        <v>157</v>
      </c>
      <c r="L215" s="222">
        <f>SUM(V208:V214)-L222</f>
        <v>0</v>
      </c>
    </row>
    <row r="216" spans="1:16" ht="15" hidden="1" x14ac:dyDescent="0.25">
      <c r="A216" s="224"/>
      <c r="B216" s="224"/>
      <c r="C216" s="191"/>
      <c r="D216" s="191" t="s">
        <v>92</v>
      </c>
      <c r="E216" s="225" t="s">
        <v>93</v>
      </c>
      <c r="F216" s="226">
        <f>[2]Source!AQ394</f>
        <v>51.58</v>
      </c>
      <c r="G216" s="227"/>
      <c r="H216" s="228" t="str">
        <f>[2]Source!DI394</f>
        <v/>
      </c>
      <c r="I216" s="226">
        <f>[2]Source!AV395</f>
        <v>1.0669999999999999</v>
      </c>
      <c r="J216" s="229">
        <f>[2]Source!U394</f>
        <v>0</v>
      </c>
      <c r="K216" s="226"/>
      <c r="L216" s="229"/>
    </row>
    <row r="217" spans="1:16" ht="14.25" hidden="1" x14ac:dyDescent="0.2">
      <c r="D217" s="230" t="s">
        <v>94</v>
      </c>
      <c r="I217" s="462">
        <f>J209+J210+J212+J213+J214+J215</f>
        <v>0</v>
      </c>
      <c r="J217" s="462"/>
      <c r="K217" s="462">
        <f>L209+L210+L212+L213+L214+L215</f>
        <v>0</v>
      </c>
      <c r="L217" s="462"/>
      <c r="O217" s="231">
        <f>J209+J210+J212+J213+J214+J215</f>
        <v>0</v>
      </c>
      <c r="P217" s="231">
        <f>L209+L210+L212+L213+L214+L215</f>
        <v>0</v>
      </c>
    </row>
    <row r="218" spans="1:16" hidden="1" x14ac:dyDescent="0.2"/>
    <row r="219" spans="1:16" ht="53.25" hidden="1" x14ac:dyDescent="0.25">
      <c r="A219" s="217">
        <v>17</v>
      </c>
      <c r="B219" s="217" t="str">
        <f>CONCATENATE([2]Source!E394, "/1")</f>
        <v>21/1</v>
      </c>
      <c r="C219" s="190" t="s">
        <v>264</v>
      </c>
      <c r="D219" s="190" t="s">
        <v>95</v>
      </c>
      <c r="E219" s="218" t="str">
        <f>[2]Source!H394</f>
        <v>1  ШТ.</v>
      </c>
      <c r="F219" s="219">
        <f>[2]Source!I394</f>
        <v>0</v>
      </c>
      <c r="G219" s="220"/>
      <c r="H219" s="221"/>
      <c r="I219" s="219"/>
      <c r="J219" s="222"/>
      <c r="K219" s="219"/>
      <c r="L219" s="222"/>
    </row>
    <row r="220" spans="1:16" ht="15" hidden="1" x14ac:dyDescent="0.25">
      <c r="A220" s="217"/>
      <c r="B220" s="217"/>
      <c r="C220" s="190"/>
      <c r="D220" s="190" t="s">
        <v>85</v>
      </c>
      <c r="E220" s="218"/>
      <c r="F220" s="219"/>
      <c r="G220" s="220">
        <f t="shared" ref="G220:L220" si="5">G221</f>
        <v>1.31</v>
      </c>
      <c r="H220" s="232" t="str">
        <f t="shared" si="5"/>
        <v>)*(1.67-1)</v>
      </c>
      <c r="I220" s="219">
        <f t="shared" si="5"/>
        <v>1.0669999999999999</v>
      </c>
      <c r="J220" s="222">
        <f t="shared" si="5"/>
        <v>0</v>
      </c>
      <c r="K220" s="219">
        <f t="shared" si="5"/>
        <v>24.23</v>
      </c>
      <c r="L220" s="222">
        <f t="shared" si="5"/>
        <v>0</v>
      </c>
    </row>
    <row r="221" spans="1:16" ht="15" hidden="1" x14ac:dyDescent="0.25">
      <c r="A221" s="217"/>
      <c r="B221" s="217"/>
      <c r="C221" s="190"/>
      <c r="D221" s="190" t="s">
        <v>86</v>
      </c>
      <c r="E221" s="218"/>
      <c r="F221" s="219"/>
      <c r="G221" s="220">
        <f>[2]Source!AN394</f>
        <v>1.31</v>
      </c>
      <c r="H221" s="232" t="s">
        <v>96</v>
      </c>
      <c r="I221" s="219">
        <f>[2]Source!AV395</f>
        <v>1.0669999999999999</v>
      </c>
      <c r="J221" s="223">
        <f>ROUND(F208*G221*I221*(1.67-1), 2)</f>
        <v>0</v>
      </c>
      <c r="K221" s="219">
        <f>IF([2]Source!BS395&lt;&gt; 0, [2]Source!BS395, 1)</f>
        <v>24.23</v>
      </c>
      <c r="L221" s="223">
        <f>ROUND(ROUND(F208*G221*I221*(1.67-1), 2)*K221, 2)</f>
        <v>0</v>
      </c>
    </row>
    <row r="222" spans="1:16" ht="15" hidden="1" x14ac:dyDescent="0.25">
      <c r="A222" s="217"/>
      <c r="B222" s="217"/>
      <c r="C222" s="190"/>
      <c r="D222" s="190" t="s">
        <v>91</v>
      </c>
      <c r="E222" s="218" t="s">
        <v>89</v>
      </c>
      <c r="F222" s="219">
        <f>175</f>
        <v>175</v>
      </c>
      <c r="G222" s="220"/>
      <c r="H222" s="221"/>
      <c r="I222" s="219"/>
      <c r="J222" s="222">
        <f>ROUND(J221*(F222/100), 2)</f>
        <v>0</v>
      </c>
      <c r="K222" s="219">
        <f>157</f>
        <v>157</v>
      </c>
      <c r="L222" s="222">
        <f>ROUND(L221*(K222/100), 2)</f>
        <v>0</v>
      </c>
    </row>
    <row r="223" spans="1:16" ht="14.25" hidden="1" x14ac:dyDescent="0.2">
      <c r="A223" s="192"/>
      <c r="B223" s="192"/>
      <c r="C223" s="192"/>
      <c r="D223" s="233" t="s">
        <v>94</v>
      </c>
      <c r="E223" s="192"/>
      <c r="F223" s="192"/>
      <c r="G223" s="192"/>
      <c r="H223" s="192"/>
      <c r="I223" s="463">
        <f>J222+J221</f>
        <v>0</v>
      </c>
      <c r="J223" s="463"/>
      <c r="K223" s="463">
        <f>L222+L221</f>
        <v>0</v>
      </c>
      <c r="L223" s="463"/>
      <c r="O223" s="231">
        <f>I223</f>
        <v>0</v>
      </c>
      <c r="P223" s="231">
        <f>K223</f>
        <v>0</v>
      </c>
    </row>
    <row r="224" spans="1:16" hidden="1" x14ac:dyDescent="0.2"/>
    <row r="225" spans="1:22" ht="70.5" hidden="1" x14ac:dyDescent="0.25">
      <c r="A225" s="234">
        <v>18</v>
      </c>
      <c r="B225" s="234" t="str">
        <f>[2]Source!E396</f>
        <v>22</v>
      </c>
      <c r="C225" s="193" t="str">
        <f>[2]Source!F396</f>
        <v>Согласовать стоимость</v>
      </c>
      <c r="D225" s="193" t="s">
        <v>269</v>
      </c>
      <c r="E225" s="235" t="str">
        <f>[2]Source!H396</f>
        <v>шт.</v>
      </c>
      <c r="F225" s="236">
        <f>[2]Source!I396</f>
        <v>0</v>
      </c>
      <c r="G225" s="237">
        <f>[2]Source!AL396</f>
        <v>77458.179999999993</v>
      </c>
      <c r="H225" s="238" t="str">
        <f>[2]Source!DD396</f>
        <v>=353209,31/4,24*1,03*1,012</v>
      </c>
      <c r="I225" s="236">
        <f>[2]Source!AW397</f>
        <v>1</v>
      </c>
      <c r="J225" s="239">
        <f>[2]Source!P396</f>
        <v>0</v>
      </c>
      <c r="K225" s="236">
        <f>IF([2]Source!BC397&lt;&gt; 0, [2]Source!BC397, 1)</f>
        <v>4.5599999999999996</v>
      </c>
      <c r="L225" s="239">
        <f>[2]Source!P397</f>
        <v>0</v>
      </c>
      <c r="Q225" s="113">
        <f>[2]Source!X396</f>
        <v>0</v>
      </c>
      <c r="R225" s="113">
        <f>[2]Source!X397</f>
        <v>0</v>
      </c>
      <c r="S225" s="113">
        <f>[2]Source!Y396</f>
        <v>0</v>
      </c>
      <c r="T225" s="113">
        <f>[2]Source!Y397</f>
        <v>0</v>
      </c>
      <c r="U225" s="113">
        <f>ROUND((175/100)*ROUND([2]Source!R396, 2), 2)</f>
        <v>0</v>
      </c>
      <c r="V225" s="113">
        <f>ROUND((157/100)*ROUND([2]Source!R397, 2), 2)</f>
        <v>0</v>
      </c>
    </row>
    <row r="226" spans="1:22" ht="14.25" hidden="1" x14ac:dyDescent="0.2">
      <c r="A226" s="194"/>
      <c r="B226" s="194"/>
      <c r="C226" s="194"/>
      <c r="D226" s="240" t="s">
        <v>94</v>
      </c>
      <c r="E226" s="194"/>
      <c r="F226" s="194"/>
      <c r="G226" s="194"/>
      <c r="H226" s="194"/>
      <c r="I226" s="522">
        <f>J225</f>
        <v>0</v>
      </c>
      <c r="J226" s="522"/>
      <c r="K226" s="522">
        <f>L225</f>
        <v>0</v>
      </c>
      <c r="L226" s="522"/>
      <c r="O226" s="231">
        <f>J225</f>
        <v>0</v>
      </c>
      <c r="P226" s="231">
        <f>L225</f>
        <v>0</v>
      </c>
    </row>
    <row r="227" spans="1:22" hidden="1" x14ac:dyDescent="0.2"/>
    <row r="228" spans="1:22" hidden="1" x14ac:dyDescent="0.2"/>
    <row r="229" spans="1:22" ht="14.25" hidden="1" x14ac:dyDescent="0.2">
      <c r="A229" s="464" t="str">
        <f>CONCATENATE("Итого по подразделу: ",IF([2]Source!G399&lt;&gt;"Новый подраздел", [2]Source!G399, ""))</f>
        <v>Итого по подразделу: П2-7</v>
      </c>
      <c r="B229" s="464"/>
      <c r="C229" s="464"/>
      <c r="D229" s="464"/>
      <c r="E229" s="464"/>
      <c r="F229" s="464"/>
      <c r="G229" s="464"/>
      <c r="H229" s="464"/>
      <c r="I229" s="465">
        <f>SUM(O207:O228)</f>
        <v>0</v>
      </c>
      <c r="J229" s="466"/>
      <c r="K229" s="465">
        <f>SUM(P207:P228)</f>
        <v>0</v>
      </c>
      <c r="L229" s="466"/>
    </row>
    <row r="230" spans="1:22" hidden="1" x14ac:dyDescent="0.2">
      <c r="A230" s="113" t="s">
        <v>44</v>
      </c>
      <c r="J230" s="113">
        <f>SUM(W207:W229)</f>
        <v>0</v>
      </c>
      <c r="K230" s="113">
        <f>SUM(X207:X229)</f>
        <v>0</v>
      </c>
    </row>
    <row r="231" spans="1:22" hidden="1" x14ac:dyDescent="0.2">
      <c r="A231" s="113" t="s">
        <v>45</v>
      </c>
      <c r="J231" s="113">
        <f>SUM(Y207:Y230)</f>
        <v>0</v>
      </c>
      <c r="K231" s="113">
        <f>SUM(Z207:Z230)</f>
        <v>0</v>
      </c>
    </row>
    <row r="232" spans="1:22" hidden="1" x14ac:dyDescent="0.2"/>
    <row r="233" spans="1:22" ht="16.5" x14ac:dyDescent="0.25">
      <c r="A233" s="451" t="str">
        <f>CONCATENATE("Подраздел: ",IF([2]Source!G429&lt;&gt;"Новый подраздел", [2]Source!G429, ""))</f>
        <v>Подраздел: П2-8</v>
      </c>
      <c r="B233" s="451"/>
      <c r="C233" s="451"/>
      <c r="D233" s="451"/>
      <c r="E233" s="451"/>
      <c r="F233" s="451"/>
      <c r="G233" s="451"/>
      <c r="H233" s="451"/>
      <c r="I233" s="451"/>
      <c r="J233" s="451"/>
      <c r="K233" s="451"/>
      <c r="L233" s="451"/>
    </row>
    <row r="234" spans="1:22" ht="91.5" x14ac:dyDescent="0.25">
      <c r="A234" s="217">
        <v>19</v>
      </c>
      <c r="B234" s="217" t="str">
        <f>[2]Source!E433</f>
        <v>23</v>
      </c>
      <c r="C234" s="190" t="s">
        <v>270</v>
      </c>
      <c r="D234" s="190" t="s">
        <v>105</v>
      </c>
      <c r="E234" s="218" t="str">
        <f>[2]Source!H433</f>
        <v>1 вентилятор</v>
      </c>
      <c r="F234" s="219">
        <f>[2]Source!I433</f>
        <v>1</v>
      </c>
      <c r="G234" s="220"/>
      <c r="H234" s="221"/>
      <c r="I234" s="219"/>
      <c r="J234" s="222"/>
      <c r="K234" s="219"/>
      <c r="L234" s="222"/>
      <c r="Q234" s="113">
        <f>[2]Source!X433</f>
        <v>146.4</v>
      </c>
      <c r="R234" s="113">
        <f>[2]Source!X434</f>
        <v>2837.82</v>
      </c>
      <c r="S234" s="113">
        <f>[2]Source!Y433</f>
        <v>110.09</v>
      </c>
      <c r="T234" s="113">
        <f>[2]Source!Y434</f>
        <v>1277.02</v>
      </c>
      <c r="U234" s="113">
        <f>ROUND((175/100)*ROUND([2]Source!R433, 2), 2)</f>
        <v>4.8099999999999996</v>
      </c>
      <c r="V234" s="113">
        <f>ROUND((157/100)*ROUND([2]Source!R434, 2), 2)</f>
        <v>104.61</v>
      </c>
    </row>
    <row r="235" spans="1:22" ht="15" x14ac:dyDescent="0.25">
      <c r="A235" s="217"/>
      <c r="B235" s="217"/>
      <c r="C235" s="190"/>
      <c r="D235" s="190" t="s">
        <v>84</v>
      </c>
      <c r="E235" s="218"/>
      <c r="F235" s="219"/>
      <c r="G235" s="220">
        <f>[2]Source!AO433</f>
        <v>62.6</v>
      </c>
      <c r="H235" s="221" t="str">
        <f>[2]Source!DG433</f>
        <v>)*1,05)*1,67</v>
      </c>
      <c r="I235" s="219">
        <f>[2]Source!AV434</f>
        <v>1.0669999999999999</v>
      </c>
      <c r="J235" s="222">
        <f>[2]Source!S433</f>
        <v>117.12</v>
      </c>
      <c r="K235" s="219">
        <f>IF([2]Source!BA434&lt;&gt; 0, [2]Source!BA434, 1)</f>
        <v>24.23</v>
      </c>
      <c r="L235" s="222">
        <f>[2]Source!S434</f>
        <v>2837.82</v>
      </c>
    </row>
    <row r="236" spans="1:22" ht="15" x14ac:dyDescent="0.25">
      <c r="A236" s="217"/>
      <c r="B236" s="217"/>
      <c r="C236" s="190"/>
      <c r="D236" s="190" t="s">
        <v>85</v>
      </c>
      <c r="E236" s="218"/>
      <c r="F236" s="219"/>
      <c r="G236" s="220">
        <f>[2]Source!AM433</f>
        <v>8.82</v>
      </c>
      <c r="H236" s="221" t="str">
        <f>[2]Source!DE433</f>
        <v>)*1,05</v>
      </c>
      <c r="I236" s="219">
        <f>[2]Source!AV434</f>
        <v>1.0669999999999999</v>
      </c>
      <c r="J236" s="222">
        <f>[2]Source!Q433-J246</f>
        <v>9.8800000000000008</v>
      </c>
      <c r="K236" s="219">
        <f>IF([2]Source!BB434&lt;&gt; 0, [2]Source!BB434, 1)</f>
        <v>9.06</v>
      </c>
      <c r="L236" s="222">
        <f>[2]Source!Q434-L246</f>
        <v>89.51</v>
      </c>
    </row>
    <row r="237" spans="1:22" ht="15" x14ac:dyDescent="0.25">
      <c r="A237" s="217"/>
      <c r="B237" s="217"/>
      <c r="C237" s="190"/>
      <c r="D237" s="190" t="s">
        <v>86</v>
      </c>
      <c r="E237" s="218"/>
      <c r="F237" s="219"/>
      <c r="G237" s="220">
        <f>[2]Source!AN433</f>
        <v>1.47</v>
      </c>
      <c r="H237" s="221" t="str">
        <f>[2]Source!DE433</f>
        <v>)*1,05</v>
      </c>
      <c r="I237" s="219">
        <f>[2]Source!AV434</f>
        <v>1.0669999999999999</v>
      </c>
      <c r="J237" s="223">
        <f>[2]Source!R433-J247</f>
        <v>1.65</v>
      </c>
      <c r="K237" s="219">
        <f>IF([2]Source!BS434&lt;&gt; 0, [2]Source!BS434, 1)</f>
        <v>24.23</v>
      </c>
      <c r="L237" s="223">
        <f>[2]Source!R434-L247</f>
        <v>39.979999999999997</v>
      </c>
    </row>
    <row r="238" spans="1:22" ht="15" x14ac:dyDescent="0.25">
      <c r="A238" s="217"/>
      <c r="B238" s="217"/>
      <c r="C238" s="190"/>
      <c r="D238" s="190" t="s">
        <v>87</v>
      </c>
      <c r="E238" s="218"/>
      <c r="F238" s="219"/>
      <c r="G238" s="220">
        <f>[2]Source!AL433</f>
        <v>2.62</v>
      </c>
      <c r="H238" s="221" t="str">
        <f>[2]Source!DD433</f>
        <v/>
      </c>
      <c r="I238" s="219">
        <f>[2]Source!AW434</f>
        <v>1</v>
      </c>
      <c r="J238" s="222">
        <f>[2]Source!P433</f>
        <v>2.62</v>
      </c>
      <c r="K238" s="219">
        <f>IF([2]Source!BC434&lt;&gt; 0, [2]Source!BC434, 1)</f>
        <v>2.52</v>
      </c>
      <c r="L238" s="222">
        <f>[2]Source!P434</f>
        <v>6.6</v>
      </c>
    </row>
    <row r="239" spans="1:22" ht="15" x14ac:dyDescent="0.25">
      <c r="A239" s="217"/>
      <c r="B239" s="217"/>
      <c r="C239" s="190"/>
      <c r="D239" s="190" t="s">
        <v>88</v>
      </c>
      <c r="E239" s="218" t="s">
        <v>89</v>
      </c>
      <c r="F239" s="219">
        <f>[2]Source!DN434</f>
        <v>125</v>
      </c>
      <c r="G239" s="220"/>
      <c r="H239" s="221"/>
      <c r="I239" s="219"/>
      <c r="J239" s="222">
        <f>SUM(Q234:Q238)</f>
        <v>146.4</v>
      </c>
      <c r="K239" s="219">
        <f>[2]Source!BZ434</f>
        <v>100</v>
      </c>
      <c r="L239" s="222">
        <f>SUM(R234:R238)</f>
        <v>2837.82</v>
      </c>
    </row>
    <row r="240" spans="1:22" ht="15" x14ac:dyDescent="0.25">
      <c r="A240" s="217"/>
      <c r="B240" s="217"/>
      <c r="C240" s="190"/>
      <c r="D240" s="190" t="s">
        <v>90</v>
      </c>
      <c r="E240" s="218" t="s">
        <v>89</v>
      </c>
      <c r="F240" s="219">
        <f>[2]Source!DO434</f>
        <v>94</v>
      </c>
      <c r="G240" s="220"/>
      <c r="H240" s="221"/>
      <c r="I240" s="219"/>
      <c r="J240" s="222">
        <f>SUM(S234:S239)</f>
        <v>110.09</v>
      </c>
      <c r="K240" s="219">
        <f>[2]Source!CA434</f>
        <v>45</v>
      </c>
      <c r="L240" s="222">
        <f>SUM(T234:T239)</f>
        <v>1277.02</v>
      </c>
    </row>
    <row r="241" spans="1:22" ht="15" x14ac:dyDescent="0.25">
      <c r="A241" s="217"/>
      <c r="B241" s="217"/>
      <c r="C241" s="190"/>
      <c r="D241" s="190" t="s">
        <v>91</v>
      </c>
      <c r="E241" s="218" t="s">
        <v>89</v>
      </c>
      <c r="F241" s="219">
        <f>175</f>
        <v>175</v>
      </c>
      <c r="G241" s="220"/>
      <c r="H241" s="221"/>
      <c r="I241" s="219"/>
      <c r="J241" s="222">
        <f>SUM(U234:U240)-J248</f>
        <v>2.88</v>
      </c>
      <c r="K241" s="219">
        <f>157</f>
        <v>157</v>
      </c>
      <c r="L241" s="222">
        <f>SUM(V234:V240)-L248</f>
        <v>62.77</v>
      </c>
    </row>
    <row r="242" spans="1:22" ht="15" x14ac:dyDescent="0.25">
      <c r="A242" s="224"/>
      <c r="B242" s="224"/>
      <c r="C242" s="191"/>
      <c r="D242" s="191" t="s">
        <v>92</v>
      </c>
      <c r="E242" s="225" t="s">
        <v>93</v>
      </c>
      <c r="F242" s="226">
        <f>[2]Source!AQ433</f>
        <v>4.96</v>
      </c>
      <c r="G242" s="227"/>
      <c r="H242" s="228" t="str">
        <f>[2]Source!DI433</f>
        <v>)*1,05</v>
      </c>
      <c r="I242" s="226">
        <f>[2]Source!AV434</f>
        <v>1.0669999999999999</v>
      </c>
      <c r="J242" s="229">
        <f>[2]Source!U433</f>
        <v>5.56</v>
      </c>
      <c r="K242" s="226"/>
      <c r="L242" s="229"/>
    </row>
    <row r="243" spans="1:22" ht="14.25" x14ac:dyDescent="0.2">
      <c r="D243" s="230" t="s">
        <v>94</v>
      </c>
      <c r="I243" s="462">
        <f>J235+J236+J238+J239+J240+J241</f>
        <v>388.99</v>
      </c>
      <c r="J243" s="462"/>
      <c r="K243" s="462">
        <f>L235+L236+L238+L239+L240+L241</f>
        <v>7111.54</v>
      </c>
      <c r="L243" s="462"/>
      <c r="O243" s="231">
        <f>J235+J236+J238+J239+J240+J241</f>
        <v>388.99</v>
      </c>
      <c r="P243" s="231">
        <f>L235+L236+L238+L239+L240+L241</f>
        <v>7111.54</v>
      </c>
    </row>
    <row r="245" spans="1:22" ht="91.5" x14ac:dyDescent="0.25">
      <c r="A245" s="217">
        <v>20</v>
      </c>
      <c r="B245" s="217" t="str">
        <f>CONCATENATE([2]Source!E433, "/1")</f>
        <v>23/1</v>
      </c>
      <c r="C245" s="190" t="s">
        <v>271</v>
      </c>
      <c r="D245" s="190" t="s">
        <v>95</v>
      </c>
      <c r="E245" s="218" t="str">
        <f>[2]Source!H433</f>
        <v>1 вентилятор</v>
      </c>
      <c r="F245" s="219">
        <f>[2]Source!I433</f>
        <v>1</v>
      </c>
      <c r="G245" s="220"/>
      <c r="H245" s="221"/>
      <c r="I245" s="219"/>
      <c r="J245" s="222"/>
      <c r="K245" s="219"/>
      <c r="L245" s="222"/>
    </row>
    <row r="246" spans="1:22" ht="15" x14ac:dyDescent="0.25">
      <c r="A246" s="217"/>
      <c r="B246" s="217"/>
      <c r="C246" s="190"/>
      <c r="D246" s="190" t="s">
        <v>85</v>
      </c>
      <c r="E246" s="218"/>
      <c r="F246" s="219"/>
      <c r="G246" s="220">
        <f t="shared" ref="G246:L246" si="6">G247</f>
        <v>1.47</v>
      </c>
      <c r="H246" s="232" t="str">
        <f t="shared" si="6"/>
        <v>)*(1.67-1)*1.05</v>
      </c>
      <c r="I246" s="219">
        <f t="shared" si="6"/>
        <v>1.0669999999999999</v>
      </c>
      <c r="J246" s="222">
        <f t="shared" si="6"/>
        <v>1.1000000000000001</v>
      </c>
      <c r="K246" s="219">
        <f t="shared" si="6"/>
        <v>24.23</v>
      </c>
      <c r="L246" s="222">
        <f t="shared" si="6"/>
        <v>26.65</v>
      </c>
    </row>
    <row r="247" spans="1:22" ht="15" x14ac:dyDescent="0.25">
      <c r="A247" s="217"/>
      <c r="B247" s="217"/>
      <c r="C247" s="190"/>
      <c r="D247" s="190" t="s">
        <v>86</v>
      </c>
      <c r="E247" s="218"/>
      <c r="F247" s="219"/>
      <c r="G247" s="220">
        <f>[2]Source!AN433</f>
        <v>1.47</v>
      </c>
      <c r="H247" s="232" t="s">
        <v>106</v>
      </c>
      <c r="I247" s="219">
        <f>[2]Source!AV434</f>
        <v>1.0669999999999999</v>
      </c>
      <c r="J247" s="223">
        <f>ROUND(F234*G247*I247*(1.67-1)*1.05, 2)</f>
        <v>1.1000000000000001</v>
      </c>
      <c r="K247" s="219">
        <f>IF([2]Source!BS434&lt;&gt; 0, [2]Source!BS434, 1)</f>
        <v>24.23</v>
      </c>
      <c r="L247" s="223">
        <f>ROUND(ROUND(F234*G247*I247*(1.67-1)*1.05, 2)*K247, 2)</f>
        <v>26.65</v>
      </c>
    </row>
    <row r="248" spans="1:22" ht="15" x14ac:dyDescent="0.25">
      <c r="A248" s="217"/>
      <c r="B248" s="217"/>
      <c r="C248" s="190"/>
      <c r="D248" s="190" t="s">
        <v>91</v>
      </c>
      <c r="E248" s="218" t="s">
        <v>89</v>
      </c>
      <c r="F248" s="219">
        <f>175</f>
        <v>175</v>
      </c>
      <c r="G248" s="220"/>
      <c r="H248" s="221"/>
      <c r="I248" s="219"/>
      <c r="J248" s="222">
        <f>ROUND(J247*(F248/100), 2)</f>
        <v>1.93</v>
      </c>
      <c r="K248" s="219">
        <f>157</f>
        <v>157</v>
      </c>
      <c r="L248" s="222">
        <f>ROUND(L247*(K248/100), 2)</f>
        <v>41.84</v>
      </c>
    </row>
    <row r="249" spans="1:22" ht="14.25" x14ac:dyDescent="0.2">
      <c r="A249" s="192"/>
      <c r="B249" s="192"/>
      <c r="C249" s="192"/>
      <c r="D249" s="233" t="s">
        <v>94</v>
      </c>
      <c r="E249" s="192"/>
      <c r="F249" s="192"/>
      <c r="G249" s="192"/>
      <c r="H249" s="192"/>
      <c r="I249" s="463">
        <f>J248+J247</f>
        <v>3.03</v>
      </c>
      <c r="J249" s="463"/>
      <c r="K249" s="463">
        <f>L248+L247</f>
        <v>68.489999999999995</v>
      </c>
      <c r="L249" s="463"/>
      <c r="O249" s="231">
        <f>I249</f>
        <v>3.03</v>
      </c>
      <c r="P249" s="231">
        <f>K249</f>
        <v>68.489999999999995</v>
      </c>
    </row>
    <row r="251" spans="1:22" ht="105" x14ac:dyDescent="0.25">
      <c r="A251" s="217">
        <v>21</v>
      </c>
      <c r="B251" s="217" t="str">
        <f>[2]Source!E435</f>
        <v>24</v>
      </c>
      <c r="C251" s="190" t="s">
        <v>272</v>
      </c>
      <c r="D251" s="190" t="s">
        <v>107</v>
      </c>
      <c r="E251" s="218" t="str">
        <f>[2]Source!H435</f>
        <v>1  ШТ.</v>
      </c>
      <c r="F251" s="219">
        <f>[2]Source!I435</f>
        <v>1</v>
      </c>
      <c r="G251" s="220"/>
      <c r="H251" s="221"/>
      <c r="I251" s="219"/>
      <c r="J251" s="222"/>
      <c r="K251" s="219"/>
      <c r="L251" s="222"/>
      <c r="Q251" s="113">
        <f>[2]Source!X435</f>
        <v>52.44</v>
      </c>
      <c r="R251" s="113">
        <f>[2]Source!X436</f>
        <v>1021.01</v>
      </c>
      <c r="S251" s="113">
        <f>[2]Source!Y435</f>
        <v>32.770000000000003</v>
      </c>
      <c r="T251" s="113">
        <f>[2]Source!Y436</f>
        <v>487.81</v>
      </c>
      <c r="U251" s="113">
        <f>ROUND((175/100)*ROUND([2]Source!R435, 2), 2)</f>
        <v>0.82</v>
      </c>
      <c r="V251" s="113">
        <f>ROUND((157/100)*ROUND([2]Source!R436, 2), 2)</f>
        <v>17.88</v>
      </c>
    </row>
    <row r="252" spans="1:22" ht="15" x14ac:dyDescent="0.25">
      <c r="A252" s="217"/>
      <c r="B252" s="217"/>
      <c r="C252" s="190"/>
      <c r="D252" s="190" t="s">
        <v>84</v>
      </c>
      <c r="E252" s="218"/>
      <c r="F252" s="219"/>
      <c r="G252" s="220">
        <f>[2]Source!AO435</f>
        <v>26.78</v>
      </c>
      <c r="H252" s="221" t="str">
        <f>[2]Source!DG435</f>
        <v>)*1,67</v>
      </c>
      <c r="I252" s="219">
        <f>[2]Source!AV436</f>
        <v>1.0469999999999999</v>
      </c>
      <c r="J252" s="222">
        <f>[2]Source!S435</f>
        <v>46.82</v>
      </c>
      <c r="K252" s="219">
        <f>IF([2]Source!BA436&lt;&gt; 0, [2]Source!BA436, 1)</f>
        <v>24.23</v>
      </c>
      <c r="L252" s="222">
        <f>[2]Source!S436</f>
        <v>1134.45</v>
      </c>
    </row>
    <row r="253" spans="1:22" ht="15" x14ac:dyDescent="0.25">
      <c r="A253" s="217"/>
      <c r="B253" s="217"/>
      <c r="C253" s="190"/>
      <c r="D253" s="190" t="s">
        <v>85</v>
      </c>
      <c r="E253" s="218"/>
      <c r="F253" s="219"/>
      <c r="G253" s="220">
        <f>[2]Source!AM435</f>
        <v>3.81</v>
      </c>
      <c r="H253" s="221" t="str">
        <f>[2]Source!DE435</f>
        <v/>
      </c>
      <c r="I253" s="219">
        <f>[2]Source!AV436</f>
        <v>1.0469999999999999</v>
      </c>
      <c r="J253" s="222">
        <f>[2]Source!Q435-J263</f>
        <v>3.99</v>
      </c>
      <c r="K253" s="219">
        <f>IF([2]Source!BB436&lt;&gt; 0, [2]Source!BB436, 1)</f>
        <v>6.88</v>
      </c>
      <c r="L253" s="222">
        <f>[2]Source!Q436-L263</f>
        <v>27.45</v>
      </c>
    </row>
    <row r="254" spans="1:22" ht="15" x14ac:dyDescent="0.25">
      <c r="A254" s="217"/>
      <c r="B254" s="217"/>
      <c r="C254" s="190"/>
      <c r="D254" s="190" t="s">
        <v>86</v>
      </c>
      <c r="E254" s="218"/>
      <c r="F254" s="219"/>
      <c r="G254" s="220">
        <f>[2]Source!AN435</f>
        <v>0.27</v>
      </c>
      <c r="H254" s="221" t="str">
        <f>[2]Source!DE435</f>
        <v/>
      </c>
      <c r="I254" s="219">
        <f>[2]Source!AV436</f>
        <v>1.0469999999999999</v>
      </c>
      <c r="J254" s="223">
        <f>[2]Source!R435-J264</f>
        <v>0.28000000000000003</v>
      </c>
      <c r="K254" s="219">
        <f>IF([2]Source!BS436&lt;&gt; 0, [2]Source!BS436, 1)</f>
        <v>24.23</v>
      </c>
      <c r="L254" s="223">
        <f>[2]Source!R436-L264</f>
        <v>6.79</v>
      </c>
    </row>
    <row r="255" spans="1:22" ht="15" x14ac:dyDescent="0.25">
      <c r="A255" s="217"/>
      <c r="B255" s="217"/>
      <c r="C255" s="190"/>
      <c r="D255" s="190" t="s">
        <v>87</v>
      </c>
      <c r="E255" s="218"/>
      <c r="F255" s="219"/>
      <c r="G255" s="220">
        <f>[2]Source!AL435</f>
        <v>14.07</v>
      </c>
      <c r="H255" s="221" t="str">
        <f>[2]Source!DD435</f>
        <v/>
      </c>
      <c r="I255" s="219">
        <f>[2]Source!AW436</f>
        <v>1</v>
      </c>
      <c r="J255" s="222">
        <f>[2]Source!P435</f>
        <v>14.07</v>
      </c>
      <c r="K255" s="219">
        <f>IF([2]Source!BC436&lt;&gt; 0, [2]Source!BC436, 1)</f>
        <v>5.58</v>
      </c>
      <c r="L255" s="222">
        <f>[2]Source!P436</f>
        <v>78.510000000000005</v>
      </c>
    </row>
    <row r="256" spans="1:22" ht="15" x14ac:dyDescent="0.25">
      <c r="A256" s="217"/>
      <c r="B256" s="217"/>
      <c r="C256" s="190"/>
      <c r="D256" s="190" t="s">
        <v>88</v>
      </c>
      <c r="E256" s="218" t="s">
        <v>89</v>
      </c>
      <c r="F256" s="219">
        <f>[2]Source!DN436</f>
        <v>112</v>
      </c>
      <c r="G256" s="220"/>
      <c r="H256" s="221"/>
      <c r="I256" s="219"/>
      <c r="J256" s="222">
        <f>SUM(Q251:Q255)</f>
        <v>52.44</v>
      </c>
      <c r="K256" s="219">
        <f>[2]Source!BZ436</f>
        <v>90</v>
      </c>
      <c r="L256" s="222">
        <f>SUM(R251:R255)</f>
        <v>1021.01</v>
      </c>
    </row>
    <row r="257" spans="1:22" ht="15" x14ac:dyDescent="0.25">
      <c r="A257" s="217"/>
      <c r="B257" s="217"/>
      <c r="C257" s="190"/>
      <c r="D257" s="190" t="s">
        <v>90</v>
      </c>
      <c r="E257" s="218" t="s">
        <v>89</v>
      </c>
      <c r="F257" s="219">
        <f>[2]Source!DO436</f>
        <v>70</v>
      </c>
      <c r="G257" s="220"/>
      <c r="H257" s="221"/>
      <c r="I257" s="219"/>
      <c r="J257" s="222">
        <f>SUM(S251:S256)</f>
        <v>32.770000000000003</v>
      </c>
      <c r="K257" s="219">
        <f>[2]Source!CA436</f>
        <v>43</v>
      </c>
      <c r="L257" s="222">
        <f>SUM(T251:T256)</f>
        <v>487.81</v>
      </c>
    </row>
    <row r="258" spans="1:22" ht="15" x14ac:dyDescent="0.25">
      <c r="A258" s="217"/>
      <c r="B258" s="217"/>
      <c r="C258" s="190"/>
      <c r="D258" s="190" t="s">
        <v>91</v>
      </c>
      <c r="E258" s="218" t="s">
        <v>89</v>
      </c>
      <c r="F258" s="219">
        <f>175</f>
        <v>175</v>
      </c>
      <c r="G258" s="220"/>
      <c r="H258" s="221"/>
      <c r="I258" s="219"/>
      <c r="J258" s="222">
        <f>SUM(U251:U257)-J265</f>
        <v>0.49</v>
      </c>
      <c r="K258" s="219">
        <f>157</f>
        <v>157</v>
      </c>
      <c r="L258" s="222">
        <f>SUM(V251:V257)-L265</f>
        <v>10.66</v>
      </c>
    </row>
    <row r="259" spans="1:22" ht="15" x14ac:dyDescent="0.25">
      <c r="A259" s="224"/>
      <c r="B259" s="224"/>
      <c r="C259" s="191"/>
      <c r="D259" s="191" t="s">
        <v>92</v>
      </c>
      <c r="E259" s="225" t="s">
        <v>93</v>
      </c>
      <c r="F259" s="226">
        <f>[2]Source!AQ435</f>
        <v>2.06</v>
      </c>
      <c r="G259" s="227"/>
      <c r="H259" s="228" t="str">
        <f>[2]Source!DI435</f>
        <v/>
      </c>
      <c r="I259" s="226">
        <f>[2]Source!AV436</f>
        <v>1.0469999999999999</v>
      </c>
      <c r="J259" s="229">
        <f>[2]Source!U435</f>
        <v>2.16</v>
      </c>
      <c r="K259" s="226"/>
      <c r="L259" s="229"/>
    </row>
    <row r="260" spans="1:22" ht="14.25" x14ac:dyDescent="0.2">
      <c r="D260" s="230" t="s">
        <v>94</v>
      </c>
      <c r="I260" s="462">
        <f>J252+J253+J255+J256+J257+J258</f>
        <v>150.58000000000001</v>
      </c>
      <c r="J260" s="462"/>
      <c r="K260" s="462">
        <f>L252+L253+L255+L256+L257+L258</f>
        <v>2759.89</v>
      </c>
      <c r="L260" s="462"/>
      <c r="O260" s="231">
        <f>J252+J253+J255+J256+J257+J258</f>
        <v>150.58000000000001</v>
      </c>
      <c r="P260" s="231">
        <f>L252+L253+L255+L256+L257+L258</f>
        <v>2759.89</v>
      </c>
    </row>
    <row r="262" spans="1:22" ht="53.25" x14ac:dyDescent="0.25">
      <c r="A262" s="217">
        <v>22</v>
      </c>
      <c r="B262" s="217" t="str">
        <f>CONCATENATE([2]Source!E435, "/1")</f>
        <v>24/1</v>
      </c>
      <c r="C262" s="190" t="s">
        <v>273</v>
      </c>
      <c r="D262" s="190" t="s">
        <v>95</v>
      </c>
      <c r="E262" s="218" t="str">
        <f>[2]Source!H435</f>
        <v>1  ШТ.</v>
      </c>
      <c r="F262" s="219">
        <f>[2]Source!I435</f>
        <v>1</v>
      </c>
      <c r="G262" s="220"/>
      <c r="H262" s="221"/>
      <c r="I262" s="219"/>
      <c r="J262" s="222"/>
      <c r="K262" s="219"/>
      <c r="L262" s="222"/>
    </row>
    <row r="263" spans="1:22" ht="15" x14ac:dyDescent="0.25">
      <c r="A263" s="217"/>
      <c r="B263" s="217"/>
      <c r="C263" s="190"/>
      <c r="D263" s="190" t="s">
        <v>85</v>
      </c>
      <c r="E263" s="218"/>
      <c r="F263" s="219"/>
      <c r="G263" s="220">
        <f t="shared" ref="G263:L263" si="7">G264</f>
        <v>0.27</v>
      </c>
      <c r="H263" s="232" t="str">
        <f t="shared" si="7"/>
        <v>)*(1.67-1)</v>
      </c>
      <c r="I263" s="219">
        <f t="shared" si="7"/>
        <v>1.0469999999999999</v>
      </c>
      <c r="J263" s="222">
        <f t="shared" si="7"/>
        <v>0.19</v>
      </c>
      <c r="K263" s="219">
        <f t="shared" si="7"/>
        <v>24.23</v>
      </c>
      <c r="L263" s="222">
        <f t="shared" si="7"/>
        <v>4.5999999999999996</v>
      </c>
    </row>
    <row r="264" spans="1:22" ht="15" x14ac:dyDescent="0.25">
      <c r="A264" s="217"/>
      <c r="B264" s="217"/>
      <c r="C264" s="190"/>
      <c r="D264" s="190" t="s">
        <v>86</v>
      </c>
      <c r="E264" s="218"/>
      <c r="F264" s="219"/>
      <c r="G264" s="220">
        <f>[2]Source!AN435</f>
        <v>0.27</v>
      </c>
      <c r="H264" s="232" t="s">
        <v>96</v>
      </c>
      <c r="I264" s="219">
        <f>[2]Source!AV436</f>
        <v>1.0469999999999999</v>
      </c>
      <c r="J264" s="223">
        <f>ROUND(F251*G264*I264*(1.67-1), 2)</f>
        <v>0.19</v>
      </c>
      <c r="K264" s="219">
        <f>IF([2]Source!BS436&lt;&gt; 0, [2]Source!BS436, 1)</f>
        <v>24.23</v>
      </c>
      <c r="L264" s="223">
        <f>ROUND(ROUND(F251*G264*I264*(1.67-1), 2)*K264, 2)</f>
        <v>4.5999999999999996</v>
      </c>
    </row>
    <row r="265" spans="1:22" ht="15" x14ac:dyDescent="0.25">
      <c r="A265" s="217"/>
      <c r="B265" s="217"/>
      <c r="C265" s="190"/>
      <c r="D265" s="190" t="s">
        <v>91</v>
      </c>
      <c r="E265" s="218" t="s">
        <v>89</v>
      </c>
      <c r="F265" s="219">
        <f>175</f>
        <v>175</v>
      </c>
      <c r="G265" s="220"/>
      <c r="H265" s="221"/>
      <c r="I265" s="219"/>
      <c r="J265" s="222">
        <f>ROUND(J264*(F265/100), 2)</f>
        <v>0.33</v>
      </c>
      <c r="K265" s="219">
        <f>157</f>
        <v>157</v>
      </c>
      <c r="L265" s="222">
        <f>ROUND(L264*(K265/100), 2)</f>
        <v>7.22</v>
      </c>
    </row>
    <row r="266" spans="1:22" ht="14.25" x14ac:dyDescent="0.2">
      <c r="A266" s="192"/>
      <c r="B266" s="192"/>
      <c r="C266" s="192"/>
      <c r="D266" s="233" t="s">
        <v>94</v>
      </c>
      <c r="E266" s="192"/>
      <c r="F266" s="192"/>
      <c r="G266" s="192"/>
      <c r="H266" s="192"/>
      <c r="I266" s="463">
        <f>J265+J264</f>
        <v>0.52</v>
      </c>
      <c r="J266" s="463"/>
      <c r="K266" s="463">
        <f>L265+L264</f>
        <v>11.82</v>
      </c>
      <c r="L266" s="463"/>
      <c r="O266" s="231">
        <f>I266</f>
        <v>0.52</v>
      </c>
      <c r="P266" s="231">
        <f>K266</f>
        <v>11.82</v>
      </c>
    </row>
    <row r="268" spans="1:22" ht="130.5" x14ac:dyDescent="0.25">
      <c r="A268" s="224">
        <v>23</v>
      </c>
      <c r="B268" s="224" t="str">
        <f>[2]Source!E437</f>
        <v>25</v>
      </c>
      <c r="C268" s="191" t="str">
        <f>[2]Source!F437</f>
        <v>МКЭ-28-1210/5-1 от 22.12.2015</v>
      </c>
      <c r="D268" s="191" t="s">
        <v>274</v>
      </c>
      <c r="E268" s="225" t="str">
        <f>[2]Source!H437</f>
        <v>шт.</v>
      </c>
      <c r="F268" s="226">
        <f>[2]Source!I437</f>
        <v>1</v>
      </c>
      <c r="G268" s="229">
        <f>J268/F268</f>
        <v>7441.61</v>
      </c>
      <c r="H268" s="228"/>
      <c r="I268" s="226">
        <f>[2]Source!AW438</f>
        <v>1</v>
      </c>
      <c r="J268" s="229">
        <f>[2]Source!P437</f>
        <v>7441.61</v>
      </c>
      <c r="K268" s="226">
        <f>IF([2]Source!BC438&lt;&gt; 0, [2]Source!BC438, 1)</f>
        <v>5.58</v>
      </c>
      <c r="L268" s="229">
        <f>[2]Source!P438</f>
        <v>41524.199999999997</v>
      </c>
      <c r="M268" s="185">
        <f>N268/5.58</f>
        <v>7441.61</v>
      </c>
      <c r="N268" s="185">
        <f>40710*1.02*I268*F268</f>
        <v>41524.199999999997</v>
      </c>
      <c r="Q268" s="113">
        <f>[2]Source!X437</f>
        <v>0</v>
      </c>
      <c r="R268" s="113">
        <f>[2]Source!X438</f>
        <v>0</v>
      </c>
      <c r="S268" s="113">
        <f>[2]Source!Y437</f>
        <v>0</v>
      </c>
      <c r="T268" s="113">
        <f>[2]Source!Y438</f>
        <v>0</v>
      </c>
      <c r="U268" s="113">
        <f>ROUND((175/100)*ROUND([2]Source!R437, 2), 2)</f>
        <v>0</v>
      </c>
      <c r="V268" s="113">
        <f>ROUND((157/100)*ROUND([2]Source!R438, 2), 2)</f>
        <v>0</v>
      </c>
    </row>
    <row r="269" spans="1:22" ht="14.25" x14ac:dyDescent="0.2">
      <c r="A269" s="192"/>
      <c r="B269" s="192"/>
      <c r="C269" s="192"/>
      <c r="D269" s="233" t="s">
        <v>94</v>
      </c>
      <c r="E269" s="192"/>
      <c r="F269" s="192"/>
      <c r="G269" s="192"/>
      <c r="H269" s="192"/>
      <c r="I269" s="463">
        <f>J268</f>
        <v>7441.61</v>
      </c>
      <c r="J269" s="463"/>
      <c r="K269" s="463">
        <f>L268</f>
        <v>41524.199999999997</v>
      </c>
      <c r="L269" s="463"/>
      <c r="O269" s="231">
        <f>J268</f>
        <v>7441.61</v>
      </c>
      <c r="P269" s="231">
        <f>L268</f>
        <v>41524.199999999997</v>
      </c>
    </row>
    <row r="271" spans="1:22" ht="53.25" x14ac:dyDescent="0.25">
      <c r="A271" s="217">
        <v>24</v>
      </c>
      <c r="B271" s="217" t="str">
        <f>[2]Source!E439</f>
        <v>26</v>
      </c>
      <c r="C271" s="190" t="s">
        <v>275</v>
      </c>
      <c r="D271" s="190" t="s">
        <v>108</v>
      </c>
      <c r="E271" s="218" t="str">
        <f>[2]Source!H439</f>
        <v>1 м2</v>
      </c>
      <c r="F271" s="219">
        <f>[2]Source!I439</f>
        <v>0.34320000000000001</v>
      </c>
      <c r="G271" s="220"/>
      <c r="H271" s="221"/>
      <c r="I271" s="219"/>
      <c r="J271" s="222"/>
      <c r="K271" s="219"/>
      <c r="L271" s="222"/>
      <c r="Q271" s="113">
        <f>[2]Source!X439</f>
        <v>49.76</v>
      </c>
      <c r="R271" s="113">
        <f>[2]Source!X440</f>
        <v>964.6</v>
      </c>
      <c r="S271" s="113">
        <f>[2]Source!Y439</f>
        <v>37.42</v>
      </c>
      <c r="T271" s="113">
        <f>[2]Source!Y440</f>
        <v>434.07</v>
      </c>
      <c r="U271" s="113">
        <f>ROUND((175/100)*ROUND([2]Source!R439, 2), 2)</f>
        <v>0.16</v>
      </c>
      <c r="V271" s="113">
        <f>ROUND((157/100)*ROUND([2]Source!R440, 2), 2)</f>
        <v>3.42</v>
      </c>
    </row>
    <row r="272" spans="1:22" ht="15" x14ac:dyDescent="0.25">
      <c r="A272" s="217"/>
      <c r="B272" s="217"/>
      <c r="C272" s="190"/>
      <c r="D272" s="190" t="s">
        <v>84</v>
      </c>
      <c r="E272" s="218"/>
      <c r="F272" s="219"/>
      <c r="G272" s="220">
        <f>[2]Source!AO439</f>
        <v>65.09</v>
      </c>
      <c r="H272" s="221" t="str">
        <f>[2]Source!DG439</f>
        <v>)*1,67</v>
      </c>
      <c r="I272" s="219">
        <f>[2]Source!AV440</f>
        <v>1.0669999999999999</v>
      </c>
      <c r="J272" s="222">
        <f>[2]Source!S439</f>
        <v>39.81</v>
      </c>
      <c r="K272" s="219">
        <f>IF([2]Source!BA440&lt;&gt; 0, [2]Source!BA440, 1)</f>
        <v>24.23</v>
      </c>
      <c r="L272" s="222">
        <f>[2]Source!S440</f>
        <v>964.6</v>
      </c>
    </row>
    <row r="273" spans="1:22" ht="15" x14ac:dyDescent="0.25">
      <c r="A273" s="217"/>
      <c r="B273" s="217"/>
      <c r="C273" s="190"/>
      <c r="D273" s="190" t="s">
        <v>85</v>
      </c>
      <c r="E273" s="218"/>
      <c r="F273" s="219"/>
      <c r="G273" s="220">
        <f>[2]Source!AM439</f>
        <v>0.77</v>
      </c>
      <c r="H273" s="221" t="str">
        <f>[2]Source!DE439</f>
        <v/>
      </c>
      <c r="I273" s="219">
        <f>[2]Source!AV440</f>
        <v>1.0669999999999999</v>
      </c>
      <c r="J273" s="222">
        <f>[2]Source!Q439-J284</f>
        <v>0.28000000000000003</v>
      </c>
      <c r="K273" s="219">
        <f>IF([2]Source!BB440&lt;&gt; 0, [2]Source!BB440, 1)</f>
        <v>9.27</v>
      </c>
      <c r="L273" s="222">
        <f>[2]Source!Q440-L284</f>
        <v>2.6</v>
      </c>
    </row>
    <row r="274" spans="1:22" ht="15" x14ac:dyDescent="0.25">
      <c r="A274" s="217"/>
      <c r="B274" s="217"/>
      <c r="C274" s="190"/>
      <c r="D274" s="190" t="s">
        <v>86</v>
      </c>
      <c r="E274" s="218"/>
      <c r="F274" s="219"/>
      <c r="G274" s="220">
        <f>[2]Source!AN439</f>
        <v>0.14000000000000001</v>
      </c>
      <c r="H274" s="221" t="str">
        <f>[2]Source!DE439</f>
        <v/>
      </c>
      <c r="I274" s="219">
        <f>[2]Source!AV440</f>
        <v>1.0669999999999999</v>
      </c>
      <c r="J274" s="223">
        <f>[2]Source!R439-J285</f>
        <v>0.06</v>
      </c>
      <c r="K274" s="219">
        <f>IF([2]Source!BS440&lt;&gt; 0, [2]Source!BS440, 1)</f>
        <v>24.23</v>
      </c>
      <c r="L274" s="223">
        <f>[2]Source!R440-L285</f>
        <v>1.45</v>
      </c>
    </row>
    <row r="275" spans="1:22" ht="15" x14ac:dyDescent="0.25">
      <c r="A275" s="217"/>
      <c r="B275" s="217"/>
      <c r="C275" s="190"/>
      <c r="D275" s="190" t="s">
        <v>87</v>
      </c>
      <c r="E275" s="218"/>
      <c r="F275" s="219"/>
      <c r="G275" s="220">
        <f>[2]Source!AL439</f>
        <v>5.43</v>
      </c>
      <c r="H275" s="221" t="str">
        <f>[2]Source!DD439</f>
        <v/>
      </c>
      <c r="I275" s="219">
        <f>[2]Source!AW440</f>
        <v>1</v>
      </c>
      <c r="J275" s="222">
        <f>[2]Source!P439</f>
        <v>1.86</v>
      </c>
      <c r="K275" s="219">
        <f>IF([2]Source!BC440&lt;&gt; 0, [2]Source!BC440, 1)</f>
        <v>3.52</v>
      </c>
      <c r="L275" s="222">
        <f>[2]Source!P440</f>
        <v>6.55</v>
      </c>
    </row>
    <row r="276" spans="1:22" ht="85.5" x14ac:dyDescent="0.25">
      <c r="A276" s="217">
        <v>25</v>
      </c>
      <c r="B276" s="217" t="str">
        <f>[2]Source!E441</f>
        <v>26,1</v>
      </c>
      <c r="C276" s="190" t="str">
        <f>[2]Source!F441</f>
        <v>МКЭ-28-685/6-1 от 14.03.2016</v>
      </c>
      <c r="D276" s="190" t="s">
        <v>276</v>
      </c>
      <c r="E276" s="218" t="str">
        <f>[2]Source!H441</f>
        <v>шт.</v>
      </c>
      <c r="F276" s="219">
        <f>[2]Source!I441</f>
        <v>2</v>
      </c>
      <c r="G276" s="241">
        <f>J276/F276</f>
        <v>220.09</v>
      </c>
      <c r="H276" s="242"/>
      <c r="I276" s="219">
        <f>[2]Source!AW442</f>
        <v>1</v>
      </c>
      <c r="J276" s="222">
        <f>[2]Source!O441</f>
        <v>440.17</v>
      </c>
      <c r="K276" s="219">
        <f>IF([2]Source!BC442&lt;&gt; 0, [2]Source!BC442, 1)</f>
        <v>5.58</v>
      </c>
      <c r="L276" s="222">
        <f>[2]Source!O442</f>
        <v>2456.16</v>
      </c>
      <c r="M276" s="185">
        <f>N276/5.58</f>
        <v>440.17</v>
      </c>
      <c r="N276" s="185">
        <f>1204*1.02*I276*F276</f>
        <v>2456.16</v>
      </c>
      <c r="Q276" s="113">
        <f>[2]Source!X441</f>
        <v>0</v>
      </c>
      <c r="R276" s="113">
        <f>[2]Source!X442</f>
        <v>0</v>
      </c>
      <c r="S276" s="113">
        <f>[2]Source!Y441</f>
        <v>0</v>
      </c>
      <c r="T276" s="113">
        <f>[2]Source!Y442</f>
        <v>0</v>
      </c>
      <c r="U276" s="113">
        <f>ROUND((175/100)*ROUND([2]Source!R441, 2), 2)</f>
        <v>0</v>
      </c>
      <c r="V276" s="113">
        <f>ROUND((157/100)*ROUND([2]Source!R442, 2), 2)</f>
        <v>0</v>
      </c>
    </row>
    <row r="277" spans="1:22" ht="15" x14ac:dyDescent="0.25">
      <c r="A277" s="217"/>
      <c r="B277" s="217"/>
      <c r="C277" s="190"/>
      <c r="D277" s="190" t="s">
        <v>88</v>
      </c>
      <c r="E277" s="218" t="s">
        <v>89</v>
      </c>
      <c r="F277" s="219">
        <f>[2]Source!DN440</f>
        <v>125</v>
      </c>
      <c r="G277" s="243"/>
      <c r="H277" s="221"/>
      <c r="I277" s="219"/>
      <c r="J277" s="222">
        <f>SUM(Q271:Q276)</f>
        <v>49.76</v>
      </c>
      <c r="K277" s="219">
        <f>[2]Source!BZ440</f>
        <v>100</v>
      </c>
      <c r="L277" s="222">
        <f>SUM(R271:R276)</f>
        <v>964.6</v>
      </c>
    </row>
    <row r="278" spans="1:22" ht="15" x14ac:dyDescent="0.25">
      <c r="A278" s="217"/>
      <c r="B278" s="217"/>
      <c r="C278" s="190"/>
      <c r="D278" s="190" t="s">
        <v>90</v>
      </c>
      <c r="E278" s="218" t="s">
        <v>89</v>
      </c>
      <c r="F278" s="219">
        <f>[2]Source!DO440</f>
        <v>94</v>
      </c>
      <c r="G278" s="220"/>
      <c r="H278" s="221"/>
      <c r="I278" s="219"/>
      <c r="J278" s="222">
        <f>SUM(S271:S277)</f>
        <v>37.42</v>
      </c>
      <c r="K278" s="219">
        <f>[2]Source!CA440</f>
        <v>45</v>
      </c>
      <c r="L278" s="222">
        <f>SUM(T271:T277)</f>
        <v>434.07</v>
      </c>
    </row>
    <row r="279" spans="1:22" ht="15" x14ac:dyDescent="0.25">
      <c r="A279" s="217"/>
      <c r="B279" s="217"/>
      <c r="C279" s="190"/>
      <c r="D279" s="190" t="s">
        <v>91</v>
      </c>
      <c r="E279" s="218" t="s">
        <v>89</v>
      </c>
      <c r="F279" s="219">
        <f>175</f>
        <v>175</v>
      </c>
      <c r="G279" s="220"/>
      <c r="H279" s="221"/>
      <c r="I279" s="219"/>
      <c r="J279" s="222">
        <f>SUM(U271:U278)-J286</f>
        <v>0.11</v>
      </c>
      <c r="K279" s="219">
        <f>157</f>
        <v>157</v>
      </c>
      <c r="L279" s="222">
        <f>SUM(V271:V278)-L286</f>
        <v>2.27</v>
      </c>
    </row>
    <row r="280" spans="1:22" ht="15" x14ac:dyDescent="0.25">
      <c r="A280" s="224"/>
      <c r="B280" s="224"/>
      <c r="C280" s="191"/>
      <c r="D280" s="191" t="s">
        <v>92</v>
      </c>
      <c r="E280" s="225" t="s">
        <v>93</v>
      </c>
      <c r="F280" s="226">
        <f>[2]Source!AQ439</f>
        <v>5.75</v>
      </c>
      <c r="G280" s="227"/>
      <c r="H280" s="228" t="str">
        <f>[2]Source!DI439</f>
        <v/>
      </c>
      <c r="I280" s="226">
        <f>[2]Source!AV440</f>
        <v>1.0669999999999999</v>
      </c>
      <c r="J280" s="229">
        <f>[2]Source!U439</f>
        <v>2.11</v>
      </c>
      <c r="K280" s="226"/>
      <c r="L280" s="229"/>
    </row>
    <row r="281" spans="1:22" ht="14.25" x14ac:dyDescent="0.2">
      <c r="D281" s="230" t="s">
        <v>94</v>
      </c>
      <c r="I281" s="462">
        <f>J272+J273+J275+J277+J278+J279+SUM(J276:J276)</f>
        <v>569.41</v>
      </c>
      <c r="J281" s="462"/>
      <c r="K281" s="462">
        <f>L272+L273+L275+L277+L278+L279+SUM(L276:L276)</f>
        <v>4830.8500000000004</v>
      </c>
      <c r="L281" s="462"/>
      <c r="O281" s="231">
        <f>J272+J273+J275+J277+J278+J279+SUM(J276:J276)</f>
        <v>569.41</v>
      </c>
      <c r="P281" s="231">
        <f>L272+L273+L275+L277+L278+L279+SUM(L276:L276)</f>
        <v>4830.8500000000004</v>
      </c>
    </row>
    <row r="283" spans="1:22" ht="53.25" x14ac:dyDescent="0.25">
      <c r="A283" s="217">
        <v>26</v>
      </c>
      <c r="B283" s="217" t="str">
        <f>CONCATENATE([2]Source!E439, "/1")</f>
        <v>26/1</v>
      </c>
      <c r="C283" s="190" t="s">
        <v>277</v>
      </c>
      <c r="D283" s="190" t="s">
        <v>95</v>
      </c>
      <c r="E283" s="218" t="str">
        <f>[2]Source!H439</f>
        <v>1 м2</v>
      </c>
      <c r="F283" s="219">
        <f>[2]Source!I439</f>
        <v>0.34320000000000001</v>
      </c>
      <c r="G283" s="220"/>
      <c r="H283" s="221"/>
      <c r="I283" s="219"/>
      <c r="J283" s="222"/>
      <c r="K283" s="219"/>
      <c r="L283" s="222"/>
    </row>
    <row r="284" spans="1:22" ht="15" x14ac:dyDescent="0.25">
      <c r="A284" s="217"/>
      <c r="B284" s="217"/>
      <c r="C284" s="190"/>
      <c r="D284" s="190" t="s">
        <v>85</v>
      </c>
      <c r="E284" s="218"/>
      <c r="F284" s="219"/>
      <c r="G284" s="220">
        <f t="shared" ref="G284:L284" si="8">G285</f>
        <v>0.14000000000000001</v>
      </c>
      <c r="H284" s="232" t="str">
        <f t="shared" si="8"/>
        <v>)*(1.67-1)</v>
      </c>
      <c r="I284" s="219">
        <f t="shared" si="8"/>
        <v>1.0669999999999999</v>
      </c>
      <c r="J284" s="222">
        <f t="shared" si="8"/>
        <v>0.03</v>
      </c>
      <c r="K284" s="219">
        <f t="shared" si="8"/>
        <v>24.23</v>
      </c>
      <c r="L284" s="222">
        <f t="shared" si="8"/>
        <v>0.73</v>
      </c>
    </row>
    <row r="285" spans="1:22" ht="15" x14ac:dyDescent="0.25">
      <c r="A285" s="217"/>
      <c r="B285" s="217"/>
      <c r="C285" s="190"/>
      <c r="D285" s="190" t="s">
        <v>86</v>
      </c>
      <c r="E285" s="218"/>
      <c r="F285" s="219"/>
      <c r="G285" s="220">
        <f>[2]Source!AN439</f>
        <v>0.14000000000000001</v>
      </c>
      <c r="H285" s="232" t="s">
        <v>96</v>
      </c>
      <c r="I285" s="219">
        <f>[2]Source!AV440</f>
        <v>1.0669999999999999</v>
      </c>
      <c r="J285" s="223">
        <f>ROUND(F271*G285*I285*(1.67-1), 2)</f>
        <v>0.03</v>
      </c>
      <c r="K285" s="219">
        <f>IF([2]Source!BS440&lt;&gt; 0, [2]Source!BS440, 1)</f>
        <v>24.23</v>
      </c>
      <c r="L285" s="223">
        <f>ROUND(ROUND(F271*G285*I285*(1.67-1), 2)*K285, 2)</f>
        <v>0.73</v>
      </c>
    </row>
    <row r="286" spans="1:22" ht="15" x14ac:dyDescent="0.25">
      <c r="A286" s="217"/>
      <c r="B286" s="217"/>
      <c r="C286" s="190"/>
      <c r="D286" s="190" t="s">
        <v>91</v>
      </c>
      <c r="E286" s="218" t="s">
        <v>89</v>
      </c>
      <c r="F286" s="219">
        <f>175</f>
        <v>175</v>
      </c>
      <c r="G286" s="220"/>
      <c r="H286" s="221"/>
      <c r="I286" s="219"/>
      <c r="J286" s="222">
        <f>ROUND(J285*(F286/100), 2)</f>
        <v>0.05</v>
      </c>
      <c r="K286" s="219">
        <f>157</f>
        <v>157</v>
      </c>
      <c r="L286" s="222">
        <f>ROUND(L285*(K286/100), 2)</f>
        <v>1.1499999999999999</v>
      </c>
    </row>
    <row r="287" spans="1:22" ht="14.25" x14ac:dyDescent="0.2">
      <c r="A287" s="192"/>
      <c r="B287" s="192"/>
      <c r="C287" s="192"/>
      <c r="D287" s="233" t="s">
        <v>94</v>
      </c>
      <c r="E287" s="192"/>
      <c r="F287" s="192"/>
      <c r="G287" s="192"/>
      <c r="H287" s="192"/>
      <c r="I287" s="463">
        <f>J286+J285</f>
        <v>0.08</v>
      </c>
      <c r="J287" s="463"/>
      <c r="K287" s="463">
        <f>L286+L285</f>
        <v>1.88</v>
      </c>
      <c r="L287" s="463"/>
      <c r="O287" s="231">
        <f>I287</f>
        <v>0.08</v>
      </c>
      <c r="P287" s="231">
        <f>K287</f>
        <v>1.88</v>
      </c>
    </row>
    <row r="289" spans="1:22" ht="53.25" x14ac:dyDescent="0.25">
      <c r="A289" s="217">
        <v>27</v>
      </c>
      <c r="B289" s="217" t="str">
        <f>[2]Source!E443</f>
        <v>27</v>
      </c>
      <c r="C289" s="190" t="s">
        <v>278</v>
      </c>
      <c r="D289" s="190" t="s">
        <v>109</v>
      </c>
      <c r="E289" s="218" t="str">
        <f>[2]Source!H443</f>
        <v>1 клапан</v>
      </c>
      <c r="F289" s="219">
        <f>[2]Source!I443</f>
        <v>1</v>
      </c>
      <c r="G289" s="220"/>
      <c r="H289" s="221"/>
      <c r="I289" s="219"/>
      <c r="J289" s="222"/>
      <c r="K289" s="219"/>
      <c r="L289" s="222"/>
      <c r="Q289" s="113">
        <f>[2]Source!X443</f>
        <v>26.64</v>
      </c>
      <c r="R289" s="113">
        <f>[2]Source!X444</f>
        <v>516.34</v>
      </c>
      <c r="S289" s="113">
        <f>[2]Source!Y443</f>
        <v>20.03</v>
      </c>
      <c r="T289" s="113">
        <f>[2]Source!Y444</f>
        <v>232.35</v>
      </c>
      <c r="U289" s="113">
        <f>ROUND((175/100)*ROUND([2]Source!R443, 2), 2)</f>
        <v>0.56000000000000005</v>
      </c>
      <c r="V289" s="113">
        <f>ROUND((157/100)*ROUND([2]Source!R444, 2), 2)</f>
        <v>12.17</v>
      </c>
    </row>
    <row r="290" spans="1:22" ht="15" x14ac:dyDescent="0.25">
      <c r="A290" s="217"/>
      <c r="B290" s="217"/>
      <c r="C290" s="190"/>
      <c r="D290" s="190" t="s">
        <v>84</v>
      </c>
      <c r="E290" s="218"/>
      <c r="F290" s="219"/>
      <c r="G290" s="220">
        <f>[2]Source!AO443</f>
        <v>11.96</v>
      </c>
      <c r="H290" s="221" t="str">
        <f>[2]Source!DG443</f>
        <v>)*1,67</v>
      </c>
      <c r="I290" s="219">
        <f>[2]Source!AV444</f>
        <v>1.0669999999999999</v>
      </c>
      <c r="J290" s="222">
        <f>[2]Source!S443</f>
        <v>21.31</v>
      </c>
      <c r="K290" s="219">
        <f>IF([2]Source!BA444&lt;&gt; 0, [2]Source!BA444, 1)</f>
        <v>24.23</v>
      </c>
      <c r="L290" s="222">
        <f>[2]Source!S444</f>
        <v>516.34</v>
      </c>
    </row>
    <row r="291" spans="1:22" ht="15" x14ac:dyDescent="0.25">
      <c r="A291" s="217"/>
      <c r="B291" s="217"/>
      <c r="C291" s="190"/>
      <c r="D291" s="190" t="s">
        <v>85</v>
      </c>
      <c r="E291" s="218"/>
      <c r="F291" s="219"/>
      <c r="G291" s="220">
        <f>[2]Source!AM443</f>
        <v>0.74</v>
      </c>
      <c r="H291" s="221" t="str">
        <f>[2]Source!DE443</f>
        <v/>
      </c>
      <c r="I291" s="219">
        <f>[2]Source!AV444</f>
        <v>1.0669999999999999</v>
      </c>
      <c r="J291" s="222">
        <f>[2]Source!Q443-J302</f>
        <v>0.79</v>
      </c>
      <c r="K291" s="219">
        <f>IF([2]Source!BB444&lt;&gt; 0, [2]Source!BB444, 1)</f>
        <v>10.11</v>
      </c>
      <c r="L291" s="222">
        <f>[2]Source!Q444-L302</f>
        <v>7.99</v>
      </c>
    </row>
    <row r="292" spans="1:22" ht="15" x14ac:dyDescent="0.25">
      <c r="A292" s="217"/>
      <c r="B292" s="217"/>
      <c r="C292" s="190"/>
      <c r="D292" s="190" t="s">
        <v>86</v>
      </c>
      <c r="E292" s="218"/>
      <c r="F292" s="219"/>
      <c r="G292" s="220">
        <f>[2]Source!AN443</f>
        <v>0.18</v>
      </c>
      <c r="H292" s="221" t="str">
        <f>[2]Source!DE443</f>
        <v/>
      </c>
      <c r="I292" s="219">
        <f>[2]Source!AV444</f>
        <v>1.0669999999999999</v>
      </c>
      <c r="J292" s="223">
        <f>[2]Source!R443-J303</f>
        <v>0.19</v>
      </c>
      <c r="K292" s="219">
        <f>IF([2]Source!BS444&lt;&gt; 0, [2]Source!BS444, 1)</f>
        <v>24.23</v>
      </c>
      <c r="L292" s="223">
        <f>[2]Source!R444-L303</f>
        <v>4.5999999999999996</v>
      </c>
    </row>
    <row r="293" spans="1:22" ht="15" x14ac:dyDescent="0.25">
      <c r="A293" s="217"/>
      <c r="B293" s="217"/>
      <c r="C293" s="190"/>
      <c r="D293" s="190" t="s">
        <v>87</v>
      </c>
      <c r="E293" s="218"/>
      <c r="F293" s="219"/>
      <c r="G293" s="220">
        <f>[2]Source!AL443</f>
        <v>4.41</v>
      </c>
      <c r="H293" s="221" t="str">
        <f>[2]Source!DD443</f>
        <v/>
      </c>
      <c r="I293" s="219">
        <f>[2]Source!AW444</f>
        <v>1</v>
      </c>
      <c r="J293" s="222">
        <f>[2]Source!P443</f>
        <v>4.41</v>
      </c>
      <c r="K293" s="219">
        <f>IF([2]Source!BC444&lt;&gt; 0, [2]Source!BC444, 1)</f>
        <v>5.58</v>
      </c>
      <c r="L293" s="222">
        <f>[2]Source!P444</f>
        <v>24.61</v>
      </c>
    </row>
    <row r="294" spans="1:22" ht="60" x14ac:dyDescent="0.25">
      <c r="A294" s="217">
        <v>28</v>
      </c>
      <c r="B294" s="217" t="str">
        <f>[2]Source!E445</f>
        <v>27,1</v>
      </c>
      <c r="C294" s="190" t="str">
        <f>[2]Source!F445</f>
        <v>1.19-6-214</v>
      </c>
      <c r="D294" s="190" t="s">
        <v>110</v>
      </c>
      <c r="E294" s="218" t="str">
        <f>[2]Source!H445</f>
        <v>шт.</v>
      </c>
      <c r="F294" s="219">
        <f>[2]Source!I445</f>
        <v>1</v>
      </c>
      <c r="G294" s="220">
        <f>[2]Source!AK445</f>
        <v>247.15</v>
      </c>
      <c r="H294" s="242" t="s">
        <v>97</v>
      </c>
      <c r="I294" s="219">
        <f>[2]Source!AW446</f>
        <v>1</v>
      </c>
      <c r="J294" s="222">
        <f>[2]Source!O445</f>
        <v>247.15</v>
      </c>
      <c r="K294" s="219">
        <f>IF([2]Source!BC446&lt;&gt; 0, [2]Source!BC446, 1)</f>
        <v>10.41</v>
      </c>
      <c r="L294" s="222">
        <f>[2]Source!O446</f>
        <v>2572.83</v>
      </c>
      <c r="Q294" s="113">
        <f>[2]Source!X445</f>
        <v>0</v>
      </c>
      <c r="R294" s="113">
        <f>[2]Source!X446</f>
        <v>0</v>
      </c>
      <c r="S294" s="113">
        <f>[2]Source!Y445</f>
        <v>0</v>
      </c>
      <c r="T294" s="113">
        <f>[2]Source!Y446</f>
        <v>0</v>
      </c>
      <c r="U294" s="113">
        <f>ROUND((175/100)*ROUND([2]Source!R445, 2), 2)</f>
        <v>0</v>
      </c>
      <c r="V294" s="113">
        <f>ROUND((157/100)*ROUND([2]Source!R446, 2), 2)</f>
        <v>0</v>
      </c>
    </row>
    <row r="295" spans="1:22" ht="15" x14ac:dyDescent="0.25">
      <c r="A295" s="217"/>
      <c r="B295" s="217"/>
      <c r="C295" s="190"/>
      <c r="D295" s="190" t="s">
        <v>88</v>
      </c>
      <c r="E295" s="218" t="s">
        <v>89</v>
      </c>
      <c r="F295" s="219">
        <f>[2]Source!DN444</f>
        <v>125</v>
      </c>
      <c r="G295" s="220"/>
      <c r="H295" s="221"/>
      <c r="I295" s="219"/>
      <c r="J295" s="222">
        <f>SUM(Q289:Q294)</f>
        <v>26.64</v>
      </c>
      <c r="K295" s="219">
        <f>[2]Source!BZ444</f>
        <v>100</v>
      </c>
      <c r="L295" s="222">
        <f>SUM(R289:R294)</f>
        <v>516.34</v>
      </c>
    </row>
    <row r="296" spans="1:22" ht="15" x14ac:dyDescent="0.25">
      <c r="A296" s="217"/>
      <c r="B296" s="217"/>
      <c r="C296" s="190"/>
      <c r="D296" s="190" t="s">
        <v>90</v>
      </c>
      <c r="E296" s="218" t="s">
        <v>89</v>
      </c>
      <c r="F296" s="219">
        <f>[2]Source!DO444</f>
        <v>94</v>
      </c>
      <c r="G296" s="220"/>
      <c r="H296" s="221"/>
      <c r="I296" s="219"/>
      <c r="J296" s="222">
        <f>SUM(S289:S295)</f>
        <v>20.03</v>
      </c>
      <c r="K296" s="219">
        <f>[2]Source!CA444</f>
        <v>45</v>
      </c>
      <c r="L296" s="222">
        <f>SUM(T289:T295)</f>
        <v>232.35</v>
      </c>
    </row>
    <row r="297" spans="1:22" ht="15" x14ac:dyDescent="0.25">
      <c r="A297" s="217"/>
      <c r="B297" s="217"/>
      <c r="C297" s="190"/>
      <c r="D297" s="190" t="s">
        <v>91</v>
      </c>
      <c r="E297" s="218" t="s">
        <v>89</v>
      </c>
      <c r="F297" s="219">
        <f>175</f>
        <v>175</v>
      </c>
      <c r="G297" s="220"/>
      <c r="H297" s="221"/>
      <c r="I297" s="219"/>
      <c r="J297" s="222">
        <f>SUM(U289:U296)-J304</f>
        <v>0.33</v>
      </c>
      <c r="K297" s="219">
        <f>157</f>
        <v>157</v>
      </c>
      <c r="L297" s="222">
        <f>SUM(V289:V296)-L304</f>
        <v>7.22</v>
      </c>
    </row>
    <row r="298" spans="1:22" ht="15" x14ac:dyDescent="0.25">
      <c r="A298" s="224"/>
      <c r="B298" s="224"/>
      <c r="C298" s="191"/>
      <c r="D298" s="191" t="s">
        <v>92</v>
      </c>
      <c r="E298" s="225" t="s">
        <v>93</v>
      </c>
      <c r="F298" s="226">
        <f>[2]Source!AQ443</f>
        <v>1.03</v>
      </c>
      <c r="G298" s="227"/>
      <c r="H298" s="228" t="str">
        <f>[2]Source!DI443</f>
        <v/>
      </c>
      <c r="I298" s="226">
        <f>[2]Source!AV444</f>
        <v>1.0669999999999999</v>
      </c>
      <c r="J298" s="229">
        <f>[2]Source!U443</f>
        <v>1.1000000000000001</v>
      </c>
      <c r="K298" s="226"/>
      <c r="L298" s="229"/>
    </row>
    <row r="299" spans="1:22" ht="14.25" x14ac:dyDescent="0.2">
      <c r="D299" s="230" t="s">
        <v>94</v>
      </c>
      <c r="I299" s="462">
        <f>J290+J291+J293+J295+J296+J297+SUM(J294:J294)</f>
        <v>320.66000000000003</v>
      </c>
      <c r="J299" s="462"/>
      <c r="K299" s="462">
        <f>L290+L291+L293+L295+L296+L297+SUM(L294:L294)</f>
        <v>3877.68</v>
      </c>
      <c r="L299" s="462"/>
      <c r="O299" s="231">
        <f>J290+J291+J293+J295+J296+J297+SUM(J294:J294)</f>
        <v>320.66000000000003</v>
      </c>
      <c r="P299" s="231">
        <f>L290+L291+L293+L295+L296+L297+SUM(L294:L294)</f>
        <v>3877.68</v>
      </c>
    </row>
    <row r="301" spans="1:22" ht="53.25" x14ac:dyDescent="0.25">
      <c r="A301" s="217">
        <v>29</v>
      </c>
      <c r="B301" s="217" t="str">
        <f>CONCATENATE([2]Source!E443, "/1")</f>
        <v>27/1</v>
      </c>
      <c r="C301" s="190" t="s">
        <v>279</v>
      </c>
      <c r="D301" s="190" t="s">
        <v>95</v>
      </c>
      <c r="E301" s="218" t="str">
        <f>[2]Source!H443</f>
        <v>1 клапан</v>
      </c>
      <c r="F301" s="219">
        <f>[2]Source!I443</f>
        <v>1</v>
      </c>
      <c r="G301" s="220"/>
      <c r="H301" s="221"/>
      <c r="I301" s="219"/>
      <c r="J301" s="222"/>
      <c r="K301" s="219"/>
      <c r="L301" s="222"/>
    </row>
    <row r="302" spans="1:22" ht="15" x14ac:dyDescent="0.25">
      <c r="A302" s="217"/>
      <c r="B302" s="217"/>
      <c r="C302" s="190"/>
      <c r="D302" s="190" t="s">
        <v>85</v>
      </c>
      <c r="E302" s="218"/>
      <c r="F302" s="219"/>
      <c r="G302" s="220">
        <f t="shared" ref="G302:L302" si="9">G303</f>
        <v>0.18</v>
      </c>
      <c r="H302" s="232" t="str">
        <f t="shared" si="9"/>
        <v>)*(1.67-1)</v>
      </c>
      <c r="I302" s="219">
        <f t="shared" si="9"/>
        <v>1.0669999999999999</v>
      </c>
      <c r="J302" s="222">
        <f t="shared" si="9"/>
        <v>0.13</v>
      </c>
      <c r="K302" s="219">
        <f t="shared" si="9"/>
        <v>24.23</v>
      </c>
      <c r="L302" s="222">
        <f t="shared" si="9"/>
        <v>3.15</v>
      </c>
    </row>
    <row r="303" spans="1:22" ht="15" x14ac:dyDescent="0.25">
      <c r="A303" s="217"/>
      <c r="B303" s="217"/>
      <c r="C303" s="190"/>
      <c r="D303" s="190" t="s">
        <v>86</v>
      </c>
      <c r="E303" s="218"/>
      <c r="F303" s="219"/>
      <c r="G303" s="220">
        <f>[2]Source!AN443</f>
        <v>0.18</v>
      </c>
      <c r="H303" s="232" t="s">
        <v>96</v>
      </c>
      <c r="I303" s="219">
        <f>[2]Source!AV444</f>
        <v>1.0669999999999999</v>
      </c>
      <c r="J303" s="223">
        <f>ROUND(F289*G303*I303*(1.67-1), 2)</f>
        <v>0.13</v>
      </c>
      <c r="K303" s="219">
        <f>IF([2]Source!BS444&lt;&gt; 0, [2]Source!BS444, 1)</f>
        <v>24.23</v>
      </c>
      <c r="L303" s="223">
        <f>ROUND(ROUND(F289*G303*I303*(1.67-1), 2)*K303, 2)</f>
        <v>3.15</v>
      </c>
    </row>
    <row r="304" spans="1:22" ht="15" x14ac:dyDescent="0.25">
      <c r="A304" s="217"/>
      <c r="B304" s="217"/>
      <c r="C304" s="190"/>
      <c r="D304" s="190" t="s">
        <v>91</v>
      </c>
      <c r="E304" s="218" t="s">
        <v>89</v>
      </c>
      <c r="F304" s="219">
        <f>175</f>
        <v>175</v>
      </c>
      <c r="G304" s="220"/>
      <c r="H304" s="221"/>
      <c r="I304" s="219"/>
      <c r="J304" s="222">
        <f>ROUND(J303*(F304/100), 2)</f>
        <v>0.23</v>
      </c>
      <c r="K304" s="219">
        <f>157</f>
        <v>157</v>
      </c>
      <c r="L304" s="222">
        <f>ROUND(L303*(K304/100), 2)</f>
        <v>4.95</v>
      </c>
    </row>
    <row r="305" spans="1:22" ht="14.25" x14ac:dyDescent="0.2">
      <c r="A305" s="192"/>
      <c r="B305" s="192"/>
      <c r="C305" s="192"/>
      <c r="D305" s="233" t="s">
        <v>94</v>
      </c>
      <c r="E305" s="192"/>
      <c r="F305" s="192"/>
      <c r="G305" s="192"/>
      <c r="H305" s="192"/>
      <c r="I305" s="463">
        <f>J304+J303</f>
        <v>0.36</v>
      </c>
      <c r="J305" s="463"/>
      <c r="K305" s="463">
        <f>L304+L303</f>
        <v>8.1</v>
      </c>
      <c r="L305" s="463"/>
      <c r="O305" s="231">
        <f>I305</f>
        <v>0.36</v>
      </c>
      <c r="P305" s="231">
        <f>K305</f>
        <v>8.1</v>
      </c>
    </row>
    <row r="307" spans="1:22" ht="45" x14ac:dyDescent="0.25">
      <c r="A307" s="224">
        <v>30</v>
      </c>
      <c r="B307" s="224" t="str">
        <f>[2]Source!E447</f>
        <v>28</v>
      </c>
      <c r="C307" s="191" t="str">
        <f>[2]Source!F447</f>
        <v>1.19-12-57</v>
      </c>
      <c r="D307" s="191" t="s">
        <v>111</v>
      </c>
      <c r="E307" s="225" t="str">
        <f>[2]Source!H447</f>
        <v>кг</v>
      </c>
      <c r="F307" s="226">
        <f>[2]Source!I447</f>
        <v>15</v>
      </c>
      <c r="G307" s="227">
        <f>[2]Source!AL447</f>
        <v>28.98</v>
      </c>
      <c r="H307" s="228" t="str">
        <f>[2]Source!DD447</f>
        <v/>
      </c>
      <c r="I307" s="226">
        <f>[2]Source!AW448</f>
        <v>1</v>
      </c>
      <c r="J307" s="229">
        <f>[2]Source!P447</f>
        <v>434.7</v>
      </c>
      <c r="K307" s="226">
        <f>IF([2]Source!BC448&lt;&gt; 0, [2]Source!BC448, 1)</f>
        <v>4.04</v>
      </c>
      <c r="L307" s="229">
        <f>[2]Source!P448</f>
        <v>1756.19</v>
      </c>
      <c r="Q307" s="113">
        <f>[2]Source!X447</f>
        <v>0</v>
      </c>
      <c r="R307" s="113">
        <f>[2]Source!X448</f>
        <v>0</v>
      </c>
      <c r="S307" s="113">
        <f>[2]Source!Y447</f>
        <v>0</v>
      </c>
      <c r="T307" s="113">
        <f>[2]Source!Y448</f>
        <v>0</v>
      </c>
      <c r="U307" s="113">
        <f>ROUND((175/100)*ROUND([2]Source!R447, 2), 2)</f>
        <v>0</v>
      </c>
      <c r="V307" s="113">
        <f>ROUND((157/100)*ROUND([2]Source!R448, 2), 2)</f>
        <v>0</v>
      </c>
    </row>
    <row r="308" spans="1:22" ht="14.25" x14ac:dyDescent="0.2">
      <c r="A308" s="192"/>
      <c r="B308" s="192"/>
      <c r="C308" s="192"/>
      <c r="D308" s="233" t="s">
        <v>94</v>
      </c>
      <c r="E308" s="192"/>
      <c r="F308" s="192"/>
      <c r="G308" s="192"/>
      <c r="H308" s="192"/>
      <c r="I308" s="463">
        <f>J307</f>
        <v>434.7</v>
      </c>
      <c r="J308" s="463"/>
      <c r="K308" s="463">
        <f>L307</f>
        <v>1756.19</v>
      </c>
      <c r="L308" s="463"/>
      <c r="O308" s="231">
        <f>J307</f>
        <v>434.7</v>
      </c>
      <c r="P308" s="231">
        <f>L307</f>
        <v>1756.19</v>
      </c>
    </row>
    <row r="310" spans="1:22" ht="53.25" x14ac:dyDescent="0.25">
      <c r="A310" s="217">
        <v>31</v>
      </c>
      <c r="B310" s="217" t="str">
        <f>[2]Source!E449</f>
        <v>29</v>
      </c>
      <c r="C310" s="190" t="s">
        <v>280</v>
      </c>
      <c r="D310" s="190" t="s">
        <v>112</v>
      </c>
      <c r="E310" s="218" t="str">
        <f>[2]Source!H449</f>
        <v>1 м2 поверхности в свету</v>
      </c>
      <c r="F310" s="219">
        <f>[2]Source!I449</f>
        <v>0.18</v>
      </c>
      <c r="G310" s="220"/>
      <c r="H310" s="221"/>
      <c r="I310" s="219"/>
      <c r="J310" s="222"/>
      <c r="K310" s="219"/>
      <c r="L310" s="222"/>
      <c r="Q310" s="113">
        <f>[2]Source!X449</f>
        <v>20.46</v>
      </c>
      <c r="R310" s="113">
        <f>[2]Source!X450</f>
        <v>396.65</v>
      </c>
      <c r="S310" s="113">
        <f>[2]Source!Y449</f>
        <v>15.39</v>
      </c>
      <c r="T310" s="113">
        <f>[2]Source!Y450</f>
        <v>178.49</v>
      </c>
      <c r="U310" s="113">
        <f>ROUND((175/100)*ROUND([2]Source!R449, 2), 2)</f>
        <v>0.32</v>
      </c>
      <c r="V310" s="113">
        <f>ROUND((157/100)*ROUND([2]Source!R450, 2), 2)</f>
        <v>6.85</v>
      </c>
    </row>
    <row r="311" spans="1:22" ht="15" x14ac:dyDescent="0.25">
      <c r="A311" s="217"/>
      <c r="B311" s="217"/>
      <c r="C311" s="190"/>
      <c r="D311" s="190" t="s">
        <v>84</v>
      </c>
      <c r="E311" s="218"/>
      <c r="F311" s="219"/>
      <c r="G311" s="220">
        <f>[2]Source!AO449</f>
        <v>51.05</v>
      </c>
      <c r="H311" s="221" t="str">
        <f>[2]Source!DG449</f>
        <v>)*1,67</v>
      </c>
      <c r="I311" s="219">
        <f>[2]Source!AV450</f>
        <v>1.0669999999999999</v>
      </c>
      <c r="J311" s="222">
        <f>[2]Source!S449</f>
        <v>16.37</v>
      </c>
      <c r="K311" s="219">
        <f>IF([2]Source!BA450&lt;&gt; 0, [2]Source!BA450, 1)</f>
        <v>24.23</v>
      </c>
      <c r="L311" s="222">
        <f>[2]Source!S450</f>
        <v>396.65</v>
      </c>
    </row>
    <row r="312" spans="1:22" ht="15" x14ac:dyDescent="0.25">
      <c r="A312" s="217"/>
      <c r="B312" s="217"/>
      <c r="C312" s="190"/>
      <c r="D312" s="190" t="s">
        <v>85</v>
      </c>
      <c r="E312" s="218"/>
      <c r="F312" s="219"/>
      <c r="G312" s="220">
        <f>[2]Source!AM449</f>
        <v>3.07</v>
      </c>
      <c r="H312" s="221" t="str">
        <f>[2]Source!DE449</f>
        <v/>
      </c>
      <c r="I312" s="219">
        <f>[2]Source!AV450</f>
        <v>1.0669999999999999</v>
      </c>
      <c r="J312" s="222">
        <f>[2]Source!Q449-J322</f>
        <v>0.59</v>
      </c>
      <c r="K312" s="219">
        <f>IF([2]Source!BB450&lt;&gt; 0, [2]Source!BB450, 1)</f>
        <v>9.3000000000000007</v>
      </c>
      <c r="L312" s="222">
        <f>[2]Source!Q450-L322</f>
        <v>5.49</v>
      </c>
    </row>
    <row r="313" spans="1:22" ht="15" x14ac:dyDescent="0.25">
      <c r="A313" s="217"/>
      <c r="B313" s="217"/>
      <c r="C313" s="190"/>
      <c r="D313" s="190" t="s">
        <v>86</v>
      </c>
      <c r="E313" s="218"/>
      <c r="F313" s="219"/>
      <c r="G313" s="220">
        <f>[2]Source!AN449</f>
        <v>0.56999999999999995</v>
      </c>
      <c r="H313" s="221" t="str">
        <f>[2]Source!DE449</f>
        <v/>
      </c>
      <c r="I313" s="219">
        <f>[2]Source!AV450</f>
        <v>1.0669999999999999</v>
      </c>
      <c r="J313" s="223">
        <f>[2]Source!R449-J323</f>
        <v>0.11</v>
      </c>
      <c r="K313" s="219">
        <f>IF([2]Source!BS450&lt;&gt; 0, [2]Source!BS450, 1)</f>
        <v>24.23</v>
      </c>
      <c r="L313" s="223">
        <f>[2]Source!R450-L323</f>
        <v>2.66</v>
      </c>
    </row>
    <row r="314" spans="1:22" ht="15" x14ac:dyDescent="0.25">
      <c r="A314" s="217"/>
      <c r="B314" s="217"/>
      <c r="C314" s="190"/>
      <c r="D314" s="190" t="s">
        <v>87</v>
      </c>
      <c r="E314" s="218"/>
      <c r="F314" s="219"/>
      <c r="G314" s="220">
        <f>[2]Source!AL449</f>
        <v>28.76</v>
      </c>
      <c r="H314" s="221" t="str">
        <f>[2]Source!DD449</f>
        <v/>
      </c>
      <c r="I314" s="219">
        <f>[2]Source!AW450</f>
        <v>1</v>
      </c>
      <c r="J314" s="222">
        <f>[2]Source!P449</f>
        <v>5.18</v>
      </c>
      <c r="K314" s="219">
        <f>IF([2]Source!BC450&lt;&gt; 0, [2]Source!BC450, 1)</f>
        <v>11.47</v>
      </c>
      <c r="L314" s="222">
        <f>[2]Source!P450</f>
        <v>59.41</v>
      </c>
    </row>
    <row r="315" spans="1:22" ht="15" x14ac:dyDescent="0.25">
      <c r="A315" s="217"/>
      <c r="B315" s="217"/>
      <c r="C315" s="190"/>
      <c r="D315" s="190" t="s">
        <v>88</v>
      </c>
      <c r="E315" s="218" t="s">
        <v>89</v>
      </c>
      <c r="F315" s="219">
        <f>[2]Source!DN450</f>
        <v>125</v>
      </c>
      <c r="G315" s="220"/>
      <c r="H315" s="221"/>
      <c r="I315" s="219"/>
      <c r="J315" s="222">
        <f>SUM(Q310:Q314)</f>
        <v>20.46</v>
      </c>
      <c r="K315" s="219">
        <f>[2]Source!BZ450</f>
        <v>100</v>
      </c>
      <c r="L315" s="222">
        <f>SUM(R310:R314)</f>
        <v>396.65</v>
      </c>
    </row>
    <row r="316" spans="1:22" ht="15" x14ac:dyDescent="0.25">
      <c r="A316" s="217"/>
      <c r="B316" s="217"/>
      <c r="C316" s="190"/>
      <c r="D316" s="190" t="s">
        <v>90</v>
      </c>
      <c r="E316" s="218" t="s">
        <v>89</v>
      </c>
      <c r="F316" s="219">
        <f>[2]Source!DO450</f>
        <v>94</v>
      </c>
      <c r="G316" s="220"/>
      <c r="H316" s="221"/>
      <c r="I316" s="219"/>
      <c r="J316" s="222">
        <f>SUM(S310:S315)</f>
        <v>15.39</v>
      </c>
      <c r="K316" s="219">
        <f>[2]Source!CA450</f>
        <v>45</v>
      </c>
      <c r="L316" s="222">
        <f>SUM(T310:T315)</f>
        <v>178.49</v>
      </c>
    </row>
    <row r="317" spans="1:22" ht="15" x14ac:dyDescent="0.25">
      <c r="A317" s="217"/>
      <c r="B317" s="217"/>
      <c r="C317" s="190"/>
      <c r="D317" s="190" t="s">
        <v>91</v>
      </c>
      <c r="E317" s="218" t="s">
        <v>89</v>
      </c>
      <c r="F317" s="219">
        <f>175</f>
        <v>175</v>
      </c>
      <c r="G317" s="220"/>
      <c r="H317" s="221"/>
      <c r="I317" s="219"/>
      <c r="J317" s="222">
        <f>SUM(U310:U316)-J324</f>
        <v>0.2</v>
      </c>
      <c r="K317" s="219">
        <f>157</f>
        <v>157</v>
      </c>
      <c r="L317" s="222">
        <f>SUM(V310:V316)-L324</f>
        <v>4.18</v>
      </c>
    </row>
    <row r="318" spans="1:22" ht="15" x14ac:dyDescent="0.25">
      <c r="A318" s="224"/>
      <c r="B318" s="224"/>
      <c r="C318" s="191"/>
      <c r="D318" s="191" t="s">
        <v>92</v>
      </c>
      <c r="E318" s="225" t="s">
        <v>93</v>
      </c>
      <c r="F318" s="226">
        <f>[2]Source!AQ449</f>
        <v>4.1399999999999997</v>
      </c>
      <c r="G318" s="227"/>
      <c r="H318" s="228" t="str">
        <f>[2]Source!DI449</f>
        <v/>
      </c>
      <c r="I318" s="226">
        <f>[2]Source!AV450</f>
        <v>1.0669999999999999</v>
      </c>
      <c r="J318" s="229">
        <f>[2]Source!U449</f>
        <v>0.8</v>
      </c>
      <c r="K318" s="226"/>
      <c r="L318" s="229"/>
    </row>
    <row r="319" spans="1:22" ht="14.25" x14ac:dyDescent="0.2">
      <c r="D319" s="230" t="s">
        <v>94</v>
      </c>
      <c r="I319" s="462">
        <f>J311+J312+J314+J315+J316+J317</f>
        <v>58.19</v>
      </c>
      <c r="J319" s="462"/>
      <c r="K319" s="462">
        <f>L311+L312+L314+L315+L316+L317</f>
        <v>1040.8699999999999</v>
      </c>
      <c r="L319" s="462"/>
      <c r="O319" s="231">
        <f>J311+J312+J314+J315+J316+J317</f>
        <v>58.19</v>
      </c>
      <c r="P319" s="231">
        <f>L311+L312+L314+L315+L316+L317</f>
        <v>1040.8699999999999</v>
      </c>
    </row>
    <row r="321" spans="1:22" ht="53.25" x14ac:dyDescent="0.25">
      <c r="A321" s="217">
        <v>32</v>
      </c>
      <c r="B321" s="217" t="str">
        <f>CONCATENATE([2]Source!E449, "/1")</f>
        <v>29/1</v>
      </c>
      <c r="C321" s="190" t="s">
        <v>281</v>
      </c>
      <c r="D321" s="190" t="s">
        <v>95</v>
      </c>
      <c r="E321" s="218" t="str">
        <f>[2]Source!H449</f>
        <v>1 м2 поверхности в свету</v>
      </c>
      <c r="F321" s="219">
        <f>[2]Source!I449</f>
        <v>0.18</v>
      </c>
      <c r="G321" s="220"/>
      <c r="H321" s="221"/>
      <c r="I321" s="219"/>
      <c r="J321" s="222"/>
      <c r="K321" s="219"/>
      <c r="L321" s="222"/>
    </row>
    <row r="322" spans="1:22" ht="15" x14ac:dyDescent="0.25">
      <c r="A322" s="217"/>
      <c r="B322" s="217"/>
      <c r="C322" s="190"/>
      <c r="D322" s="190" t="s">
        <v>85</v>
      </c>
      <c r="E322" s="218"/>
      <c r="F322" s="219"/>
      <c r="G322" s="220">
        <f t="shared" ref="G322:L322" si="10">G323</f>
        <v>0.56999999999999995</v>
      </c>
      <c r="H322" s="232" t="str">
        <f t="shared" si="10"/>
        <v>)*(1.67-1)</v>
      </c>
      <c r="I322" s="219">
        <f t="shared" si="10"/>
        <v>1.0669999999999999</v>
      </c>
      <c r="J322" s="222">
        <f t="shared" si="10"/>
        <v>7.0000000000000007E-2</v>
      </c>
      <c r="K322" s="219">
        <f t="shared" si="10"/>
        <v>24.23</v>
      </c>
      <c r="L322" s="222">
        <f t="shared" si="10"/>
        <v>1.7</v>
      </c>
    </row>
    <row r="323" spans="1:22" ht="15" x14ac:dyDescent="0.25">
      <c r="A323" s="217"/>
      <c r="B323" s="217"/>
      <c r="C323" s="190"/>
      <c r="D323" s="190" t="s">
        <v>86</v>
      </c>
      <c r="E323" s="218"/>
      <c r="F323" s="219"/>
      <c r="G323" s="220">
        <f>[2]Source!AN449</f>
        <v>0.56999999999999995</v>
      </c>
      <c r="H323" s="232" t="s">
        <v>96</v>
      </c>
      <c r="I323" s="219">
        <f>[2]Source!AV450</f>
        <v>1.0669999999999999</v>
      </c>
      <c r="J323" s="223">
        <f>ROUND(F310*G323*I323*(1.67-1), 2)</f>
        <v>7.0000000000000007E-2</v>
      </c>
      <c r="K323" s="219">
        <f>IF([2]Source!BS450&lt;&gt; 0, [2]Source!BS450, 1)</f>
        <v>24.23</v>
      </c>
      <c r="L323" s="223">
        <f>ROUND(ROUND(F310*G323*I323*(1.67-1), 2)*K323, 2)</f>
        <v>1.7</v>
      </c>
    </row>
    <row r="324" spans="1:22" ht="15" x14ac:dyDescent="0.25">
      <c r="A324" s="217"/>
      <c r="B324" s="217"/>
      <c r="C324" s="190"/>
      <c r="D324" s="190" t="s">
        <v>91</v>
      </c>
      <c r="E324" s="218" t="s">
        <v>89</v>
      </c>
      <c r="F324" s="219">
        <f>175</f>
        <v>175</v>
      </c>
      <c r="G324" s="220"/>
      <c r="H324" s="221"/>
      <c r="I324" s="219"/>
      <c r="J324" s="222">
        <f>ROUND(J323*(F324/100), 2)</f>
        <v>0.12</v>
      </c>
      <c r="K324" s="219">
        <f>157</f>
        <v>157</v>
      </c>
      <c r="L324" s="222">
        <f>ROUND(L323*(K324/100), 2)</f>
        <v>2.67</v>
      </c>
    </row>
    <row r="325" spans="1:22" ht="14.25" x14ac:dyDescent="0.2">
      <c r="A325" s="192"/>
      <c r="B325" s="192"/>
      <c r="C325" s="192"/>
      <c r="D325" s="233" t="s">
        <v>94</v>
      </c>
      <c r="E325" s="192"/>
      <c r="F325" s="192"/>
      <c r="G325" s="192"/>
      <c r="H325" s="192"/>
      <c r="I325" s="463">
        <f>J324+J323</f>
        <v>0.19</v>
      </c>
      <c r="J325" s="463"/>
      <c r="K325" s="463">
        <f>L324+L323</f>
        <v>4.37</v>
      </c>
      <c r="L325" s="463"/>
      <c r="O325" s="231">
        <f>I325</f>
        <v>0.19</v>
      </c>
      <c r="P325" s="231">
        <f>K325</f>
        <v>4.37</v>
      </c>
    </row>
    <row r="327" spans="1:22" ht="85.5" x14ac:dyDescent="0.25">
      <c r="A327" s="224">
        <v>33</v>
      </c>
      <c r="B327" s="224" t="str">
        <f>[2]Source!E451</f>
        <v>30</v>
      </c>
      <c r="C327" s="191" t="str">
        <f>[2]Source!F451</f>
        <v>МКЭ-28-1205/6-7 от 26.10.2016г.</v>
      </c>
      <c r="D327" s="191" t="s">
        <v>282</v>
      </c>
      <c r="E327" s="225" t="str">
        <f>[2]Source!H451</f>
        <v>шт.</v>
      </c>
      <c r="F327" s="226">
        <f>[2]Source!I451</f>
        <v>1</v>
      </c>
      <c r="G327" s="229">
        <f>J327/F327</f>
        <v>773.46</v>
      </c>
      <c r="H327" s="228"/>
      <c r="I327" s="226">
        <f>[2]Source!AW452</f>
        <v>1</v>
      </c>
      <c r="J327" s="229">
        <f>[2]Source!P451</f>
        <v>773.46</v>
      </c>
      <c r="K327" s="226">
        <f>IF([2]Source!BC452&lt;&gt; 0, [2]Source!BC452, 1)</f>
        <v>5.58</v>
      </c>
      <c r="L327" s="229">
        <f>[2]Source!P452</f>
        <v>4315.91</v>
      </c>
      <c r="M327" s="185">
        <f>N327/5.58</f>
        <v>773.46</v>
      </c>
      <c r="N327" s="185">
        <f>4231.28*1.02*I327*F327</f>
        <v>4315.91</v>
      </c>
      <c r="Q327" s="113">
        <f>[2]Source!X451</f>
        <v>0</v>
      </c>
      <c r="R327" s="113">
        <f>[2]Source!X452</f>
        <v>0</v>
      </c>
      <c r="S327" s="113">
        <f>[2]Source!Y451</f>
        <v>0</v>
      </c>
      <c r="T327" s="113">
        <f>[2]Source!Y452</f>
        <v>0</v>
      </c>
      <c r="U327" s="113">
        <f>ROUND((175/100)*ROUND([2]Source!R451, 2), 2)</f>
        <v>0</v>
      </c>
      <c r="V327" s="113">
        <f>ROUND((157/100)*ROUND([2]Source!R452, 2), 2)</f>
        <v>0</v>
      </c>
    </row>
    <row r="328" spans="1:22" ht="14.25" x14ac:dyDescent="0.2">
      <c r="A328" s="192"/>
      <c r="B328" s="192"/>
      <c r="C328" s="192"/>
      <c r="D328" s="233" t="s">
        <v>94</v>
      </c>
      <c r="E328" s="192"/>
      <c r="F328" s="192"/>
      <c r="G328" s="192"/>
      <c r="H328" s="192"/>
      <c r="I328" s="463">
        <f>J327</f>
        <v>773.46</v>
      </c>
      <c r="J328" s="463"/>
      <c r="K328" s="463">
        <f>L327</f>
        <v>4315.91</v>
      </c>
      <c r="L328" s="463"/>
      <c r="O328" s="231">
        <f>J327</f>
        <v>773.46</v>
      </c>
      <c r="P328" s="231">
        <f>L327</f>
        <v>4315.91</v>
      </c>
    </row>
    <row r="330" spans="1:22" ht="91.5" x14ac:dyDescent="0.25">
      <c r="A330" s="217">
        <v>34</v>
      </c>
      <c r="B330" s="217" t="str">
        <f>[2]Source!E453</f>
        <v>31</v>
      </c>
      <c r="C330" s="190" t="s">
        <v>283</v>
      </c>
      <c r="D330" s="190" t="s">
        <v>113</v>
      </c>
      <c r="E330" s="218" t="str">
        <f>[2]Source!H453</f>
        <v>1 воздухонагреватель</v>
      </c>
      <c r="F330" s="219">
        <f>[2]Source!I453</f>
        <v>1</v>
      </c>
      <c r="G330" s="220"/>
      <c r="H330" s="221"/>
      <c r="I330" s="219"/>
      <c r="J330" s="222"/>
      <c r="K330" s="219"/>
      <c r="L330" s="222"/>
      <c r="Q330" s="113">
        <f>[2]Source!X453</f>
        <v>194.84</v>
      </c>
      <c r="R330" s="113">
        <f>[2]Source!X454</f>
        <v>3776.73</v>
      </c>
      <c r="S330" s="113">
        <f>[2]Source!Y453</f>
        <v>146.52000000000001</v>
      </c>
      <c r="T330" s="113">
        <f>[2]Source!Y454</f>
        <v>1699.53</v>
      </c>
      <c r="U330" s="113">
        <f>ROUND((175/100)*ROUND([2]Source!R453, 2), 2)</f>
        <v>5.71</v>
      </c>
      <c r="V330" s="113">
        <f>ROUND((157/100)*ROUND([2]Source!R454, 2), 2)</f>
        <v>124.01</v>
      </c>
    </row>
    <row r="331" spans="1:22" ht="15" x14ac:dyDescent="0.25">
      <c r="A331" s="217"/>
      <c r="B331" s="217"/>
      <c r="C331" s="190"/>
      <c r="D331" s="190" t="s">
        <v>84</v>
      </c>
      <c r="E331" s="218"/>
      <c r="F331" s="219"/>
      <c r="G331" s="220">
        <f>[2]Source!AO453</f>
        <v>83.31</v>
      </c>
      <c r="H331" s="221" t="str">
        <f>[2]Source!DG453</f>
        <v>)*1,05)*1,67</v>
      </c>
      <c r="I331" s="219">
        <f>[2]Source!AV454</f>
        <v>1.0669999999999999</v>
      </c>
      <c r="J331" s="222">
        <f>[2]Source!S453</f>
        <v>155.87</v>
      </c>
      <c r="K331" s="219">
        <f>IF([2]Source!BA454&lt;&gt; 0, [2]Source!BA454, 1)</f>
        <v>24.23</v>
      </c>
      <c r="L331" s="222">
        <f>[2]Source!S454</f>
        <v>3776.73</v>
      </c>
    </row>
    <row r="332" spans="1:22" ht="15" x14ac:dyDescent="0.25">
      <c r="A332" s="217"/>
      <c r="B332" s="217"/>
      <c r="C332" s="190"/>
      <c r="D332" s="190" t="s">
        <v>85</v>
      </c>
      <c r="E332" s="218"/>
      <c r="F332" s="219"/>
      <c r="G332" s="220">
        <f>[2]Source!AM453</f>
        <v>13.94</v>
      </c>
      <c r="H332" s="221" t="str">
        <f>[2]Source!DE453</f>
        <v>)*1,05</v>
      </c>
      <c r="I332" s="219">
        <f>[2]Source!AV454</f>
        <v>1.0669999999999999</v>
      </c>
      <c r="J332" s="222">
        <f>[2]Source!Q453-J342</f>
        <v>15.62</v>
      </c>
      <c r="K332" s="219">
        <f>IF([2]Source!BB454&lt;&gt; 0, [2]Source!BB454, 1)</f>
        <v>8.67</v>
      </c>
      <c r="L332" s="222">
        <f>[2]Source!Q454-L342</f>
        <v>135.43</v>
      </c>
    </row>
    <row r="333" spans="1:22" ht="15" x14ac:dyDescent="0.25">
      <c r="A333" s="217"/>
      <c r="B333" s="217"/>
      <c r="C333" s="190"/>
      <c r="D333" s="190" t="s">
        <v>86</v>
      </c>
      <c r="E333" s="218"/>
      <c r="F333" s="219"/>
      <c r="G333" s="220">
        <f>[2]Source!AN453</f>
        <v>1.74</v>
      </c>
      <c r="H333" s="221" t="str">
        <f>[2]Source!DE453</f>
        <v>)*1,05</v>
      </c>
      <c r="I333" s="219">
        <f>[2]Source!AV454</f>
        <v>1.0669999999999999</v>
      </c>
      <c r="J333" s="223">
        <f>[2]Source!R453-J343</f>
        <v>1.95</v>
      </c>
      <c r="K333" s="219">
        <f>IF([2]Source!BS454&lt;&gt; 0, [2]Source!BS454, 1)</f>
        <v>24.23</v>
      </c>
      <c r="L333" s="223">
        <f>[2]Source!R454-L343</f>
        <v>47.25</v>
      </c>
    </row>
    <row r="334" spans="1:22" ht="15" x14ac:dyDescent="0.25">
      <c r="A334" s="217"/>
      <c r="B334" s="217"/>
      <c r="C334" s="190"/>
      <c r="D334" s="190" t="s">
        <v>87</v>
      </c>
      <c r="E334" s="218"/>
      <c r="F334" s="219"/>
      <c r="G334" s="220">
        <f>[2]Source!AL453</f>
        <v>173.74</v>
      </c>
      <c r="H334" s="221" t="str">
        <f>[2]Source!DD453</f>
        <v/>
      </c>
      <c r="I334" s="219">
        <f>[2]Source!AW454</f>
        <v>1</v>
      </c>
      <c r="J334" s="222">
        <f>[2]Source!P453</f>
        <v>173.74</v>
      </c>
      <c r="K334" s="219">
        <f>IF([2]Source!BC454&lt;&gt; 0, [2]Source!BC454, 1)</f>
        <v>4.82</v>
      </c>
      <c r="L334" s="222">
        <f>[2]Source!P454</f>
        <v>837.43</v>
      </c>
    </row>
    <row r="335" spans="1:22" ht="15" x14ac:dyDescent="0.25">
      <c r="A335" s="217"/>
      <c r="B335" s="217"/>
      <c r="C335" s="190"/>
      <c r="D335" s="190" t="s">
        <v>88</v>
      </c>
      <c r="E335" s="218" t="s">
        <v>89</v>
      </c>
      <c r="F335" s="219">
        <f>[2]Source!DN454</f>
        <v>125</v>
      </c>
      <c r="G335" s="220"/>
      <c r="H335" s="221"/>
      <c r="I335" s="219"/>
      <c r="J335" s="222">
        <f>SUM(Q330:Q334)</f>
        <v>194.84</v>
      </c>
      <c r="K335" s="219">
        <f>[2]Source!BZ454</f>
        <v>100</v>
      </c>
      <c r="L335" s="222">
        <f>SUM(R330:R334)</f>
        <v>3776.73</v>
      </c>
    </row>
    <row r="336" spans="1:22" ht="15" x14ac:dyDescent="0.25">
      <c r="A336" s="217"/>
      <c r="B336" s="217"/>
      <c r="C336" s="190"/>
      <c r="D336" s="190" t="s">
        <v>90</v>
      </c>
      <c r="E336" s="218" t="s">
        <v>89</v>
      </c>
      <c r="F336" s="219">
        <f>[2]Source!DO454</f>
        <v>94</v>
      </c>
      <c r="G336" s="220"/>
      <c r="H336" s="221"/>
      <c r="I336" s="219"/>
      <c r="J336" s="222">
        <f>SUM(S330:S335)</f>
        <v>146.52000000000001</v>
      </c>
      <c r="K336" s="219">
        <f>[2]Source!CA454</f>
        <v>45</v>
      </c>
      <c r="L336" s="222">
        <f>SUM(T330:T335)</f>
        <v>1699.53</v>
      </c>
    </row>
    <row r="337" spans="1:22" ht="15" x14ac:dyDescent="0.25">
      <c r="A337" s="217"/>
      <c r="B337" s="217"/>
      <c r="C337" s="190"/>
      <c r="D337" s="190" t="s">
        <v>91</v>
      </c>
      <c r="E337" s="218" t="s">
        <v>89</v>
      </c>
      <c r="F337" s="219">
        <f>175</f>
        <v>175</v>
      </c>
      <c r="G337" s="220"/>
      <c r="H337" s="221"/>
      <c r="I337" s="219"/>
      <c r="J337" s="222">
        <f>SUM(U330:U336)-J344</f>
        <v>3.42</v>
      </c>
      <c r="K337" s="219">
        <f>157</f>
        <v>157</v>
      </c>
      <c r="L337" s="222">
        <f>SUM(V330:V336)-L344</f>
        <v>74.180000000000007</v>
      </c>
    </row>
    <row r="338" spans="1:22" ht="15" x14ac:dyDescent="0.25">
      <c r="A338" s="224"/>
      <c r="B338" s="224"/>
      <c r="C338" s="191"/>
      <c r="D338" s="191" t="s">
        <v>92</v>
      </c>
      <c r="E338" s="225" t="s">
        <v>93</v>
      </c>
      <c r="F338" s="226">
        <f>[2]Source!AQ453</f>
        <v>6.67</v>
      </c>
      <c r="G338" s="227"/>
      <c r="H338" s="228" t="str">
        <f>[2]Source!DI453</f>
        <v>)*1,05</v>
      </c>
      <c r="I338" s="226">
        <f>[2]Source!AV454</f>
        <v>1.0669999999999999</v>
      </c>
      <c r="J338" s="229">
        <f>[2]Source!U453</f>
        <v>7.47</v>
      </c>
      <c r="K338" s="226"/>
      <c r="L338" s="229"/>
    </row>
    <row r="339" spans="1:22" ht="14.25" x14ac:dyDescent="0.2">
      <c r="D339" s="230" t="s">
        <v>94</v>
      </c>
      <c r="I339" s="462">
        <f>J331+J332+J334+J335+J336+J337</f>
        <v>690.01</v>
      </c>
      <c r="J339" s="462"/>
      <c r="K339" s="462">
        <f>L331+L332+L334+L335+L336+L337</f>
        <v>10300.030000000001</v>
      </c>
      <c r="L339" s="462"/>
      <c r="O339" s="231">
        <f>J331+J332+J334+J335+J336+J337</f>
        <v>690.01</v>
      </c>
      <c r="P339" s="231">
        <f>L331+L332+L334+L335+L336+L337</f>
        <v>10300.030000000001</v>
      </c>
    </row>
    <row r="341" spans="1:22" ht="91.5" x14ac:dyDescent="0.25">
      <c r="A341" s="217">
        <v>35</v>
      </c>
      <c r="B341" s="217" t="str">
        <f>CONCATENATE([2]Source!E453, "/1")</f>
        <v>31/1</v>
      </c>
      <c r="C341" s="190" t="s">
        <v>284</v>
      </c>
      <c r="D341" s="190" t="s">
        <v>95</v>
      </c>
      <c r="E341" s="218" t="str">
        <f>[2]Source!H453</f>
        <v>1 воздухонагреватель</v>
      </c>
      <c r="F341" s="219">
        <f>[2]Source!I453</f>
        <v>1</v>
      </c>
      <c r="G341" s="220"/>
      <c r="H341" s="221"/>
      <c r="I341" s="219"/>
      <c r="J341" s="222"/>
      <c r="K341" s="219"/>
      <c r="L341" s="222"/>
    </row>
    <row r="342" spans="1:22" ht="15" x14ac:dyDescent="0.25">
      <c r="A342" s="217"/>
      <c r="B342" s="217"/>
      <c r="C342" s="190"/>
      <c r="D342" s="190" t="s">
        <v>85</v>
      </c>
      <c r="E342" s="218"/>
      <c r="F342" s="219"/>
      <c r="G342" s="220">
        <f t="shared" ref="G342:L342" si="11">G343</f>
        <v>1.74</v>
      </c>
      <c r="H342" s="232" t="str">
        <f t="shared" si="11"/>
        <v>)*(1.67-1)*1.05</v>
      </c>
      <c r="I342" s="219">
        <f t="shared" si="11"/>
        <v>1.0669999999999999</v>
      </c>
      <c r="J342" s="222">
        <f t="shared" si="11"/>
        <v>1.31</v>
      </c>
      <c r="K342" s="219">
        <f t="shared" si="11"/>
        <v>24.23</v>
      </c>
      <c r="L342" s="222">
        <f t="shared" si="11"/>
        <v>31.74</v>
      </c>
    </row>
    <row r="343" spans="1:22" ht="15" x14ac:dyDescent="0.25">
      <c r="A343" s="217"/>
      <c r="B343" s="217"/>
      <c r="C343" s="190"/>
      <c r="D343" s="190" t="s">
        <v>86</v>
      </c>
      <c r="E343" s="218"/>
      <c r="F343" s="219"/>
      <c r="G343" s="220">
        <f>[2]Source!AN453</f>
        <v>1.74</v>
      </c>
      <c r="H343" s="232" t="s">
        <v>106</v>
      </c>
      <c r="I343" s="219">
        <f>[2]Source!AV454</f>
        <v>1.0669999999999999</v>
      </c>
      <c r="J343" s="223">
        <f>ROUND(F330*G343*I343*(1.67-1)*1.05, 2)</f>
        <v>1.31</v>
      </c>
      <c r="K343" s="219">
        <f>IF([2]Source!BS454&lt;&gt; 0, [2]Source!BS454, 1)</f>
        <v>24.23</v>
      </c>
      <c r="L343" s="223">
        <f>ROUND(ROUND(F330*G343*I343*(1.67-1)*1.05, 2)*K343, 2)</f>
        <v>31.74</v>
      </c>
    </row>
    <row r="344" spans="1:22" ht="15" x14ac:dyDescent="0.25">
      <c r="A344" s="217"/>
      <c r="B344" s="217"/>
      <c r="C344" s="190"/>
      <c r="D344" s="190" t="s">
        <v>91</v>
      </c>
      <c r="E344" s="218" t="s">
        <v>89</v>
      </c>
      <c r="F344" s="219">
        <f>175</f>
        <v>175</v>
      </c>
      <c r="G344" s="220"/>
      <c r="H344" s="221"/>
      <c r="I344" s="219"/>
      <c r="J344" s="222">
        <f>ROUND(J343*(F344/100), 2)</f>
        <v>2.29</v>
      </c>
      <c r="K344" s="219">
        <f>157</f>
        <v>157</v>
      </c>
      <c r="L344" s="222">
        <f>ROUND(L343*(K344/100), 2)</f>
        <v>49.83</v>
      </c>
    </row>
    <row r="345" spans="1:22" ht="14.25" x14ac:dyDescent="0.2">
      <c r="A345" s="192"/>
      <c r="B345" s="192"/>
      <c r="C345" s="192"/>
      <c r="D345" s="233" t="s">
        <v>94</v>
      </c>
      <c r="E345" s="192"/>
      <c r="F345" s="192"/>
      <c r="G345" s="192"/>
      <c r="H345" s="192"/>
      <c r="I345" s="463">
        <f>J344+J343</f>
        <v>3.6</v>
      </c>
      <c r="J345" s="463"/>
      <c r="K345" s="463">
        <f>L344+L343</f>
        <v>81.569999999999993</v>
      </c>
      <c r="L345" s="463"/>
      <c r="O345" s="231">
        <f>I345</f>
        <v>3.6</v>
      </c>
      <c r="P345" s="231">
        <f>K345</f>
        <v>81.569999999999993</v>
      </c>
    </row>
    <row r="347" spans="1:22" ht="150.75" customHeight="1" x14ac:dyDescent="0.25">
      <c r="A347" s="234">
        <v>36</v>
      </c>
      <c r="B347" s="234" t="str">
        <f>[2]Source!E455</f>
        <v>32</v>
      </c>
      <c r="C347" s="193" t="str">
        <f>[2]Source!F455</f>
        <v>МКЭ-33-1593/9-3 от 23.08.2019г.</v>
      </c>
      <c r="D347" s="193" t="s">
        <v>285</v>
      </c>
      <c r="E347" s="235" t="str">
        <f>[2]Source!H455</f>
        <v>шт.</v>
      </c>
      <c r="F347" s="236">
        <f>[2]Source!I455</f>
        <v>1</v>
      </c>
      <c r="G347" s="239">
        <f>J347/F347</f>
        <v>2158.61</v>
      </c>
      <c r="H347" s="238"/>
      <c r="I347" s="236">
        <f>[2]Source!AW456</f>
        <v>1</v>
      </c>
      <c r="J347" s="239">
        <f>[2]Source!P455</f>
        <v>2158.61</v>
      </c>
      <c r="K347" s="236">
        <f>IF([2]Source!BC456&lt;&gt; 0, [2]Source!BC456, 1)</f>
        <v>4.5599999999999996</v>
      </c>
      <c r="L347" s="239">
        <f>[2]Source!P456</f>
        <v>12045.05</v>
      </c>
      <c r="M347" s="185">
        <f>N347/5.58</f>
        <v>2158.61</v>
      </c>
      <c r="N347" s="185">
        <f>11902.22*1.012*I347*F347</f>
        <v>12045.05</v>
      </c>
      <c r="Q347" s="113">
        <f>[2]Source!X455</f>
        <v>0</v>
      </c>
      <c r="R347" s="113">
        <f>[2]Source!X456</f>
        <v>0</v>
      </c>
      <c r="S347" s="113">
        <f>[2]Source!Y455</f>
        <v>0</v>
      </c>
      <c r="T347" s="113">
        <f>[2]Source!Y456</f>
        <v>0</v>
      </c>
      <c r="U347" s="113">
        <f>ROUND((175/100)*ROUND([2]Source!R455, 2), 2)</f>
        <v>0</v>
      </c>
      <c r="V347" s="113">
        <f>ROUND((157/100)*ROUND([2]Source!R456, 2), 2)</f>
        <v>0</v>
      </c>
    </row>
    <row r="348" spans="1:22" ht="14.25" x14ac:dyDescent="0.2">
      <c r="A348" s="194"/>
      <c r="B348" s="194"/>
      <c r="C348" s="194"/>
      <c r="D348" s="240" t="s">
        <v>94</v>
      </c>
      <c r="E348" s="194"/>
      <c r="F348" s="194"/>
      <c r="G348" s="194"/>
      <c r="H348" s="194"/>
      <c r="I348" s="522">
        <f>J347</f>
        <v>2158.61</v>
      </c>
      <c r="J348" s="522"/>
      <c r="K348" s="522">
        <f>L347</f>
        <v>12045.05</v>
      </c>
      <c r="L348" s="522"/>
      <c r="O348" s="231">
        <f>J347</f>
        <v>2158.61</v>
      </c>
      <c r="P348" s="231">
        <f>L347</f>
        <v>12045.05</v>
      </c>
    </row>
    <row r="351" spans="1:22" ht="14.25" x14ac:dyDescent="0.2">
      <c r="A351" s="464" t="str">
        <f>CONCATENATE("Итого по подразделу: ",IF([2]Source!G458&lt;&gt;"Новый подраздел", [2]Source!G458, ""))</f>
        <v>Итого по подразделу: П2-8</v>
      </c>
      <c r="B351" s="464"/>
      <c r="C351" s="464"/>
      <c r="D351" s="464"/>
      <c r="E351" s="464"/>
      <c r="F351" s="464"/>
      <c r="G351" s="464"/>
      <c r="H351" s="464"/>
      <c r="I351" s="465">
        <f>SUM(O233:O350)</f>
        <v>12994</v>
      </c>
      <c r="J351" s="466"/>
      <c r="K351" s="465">
        <f>SUM(P233:P350)</f>
        <v>89738.44</v>
      </c>
      <c r="L351" s="466"/>
    </row>
    <row r="352" spans="1:22" hidden="1" x14ac:dyDescent="0.2">
      <c r="A352" s="113" t="s">
        <v>44</v>
      </c>
      <c r="J352" s="113">
        <f>SUM(W233:W351)</f>
        <v>0</v>
      </c>
      <c r="K352" s="113">
        <f>SUM(X233:X351)</f>
        <v>0</v>
      </c>
    </row>
    <row r="353" spans="1:22" hidden="1" x14ac:dyDescent="0.2">
      <c r="A353" s="113" t="s">
        <v>45</v>
      </c>
      <c r="J353" s="113">
        <f>SUM(Y233:Y352)</f>
        <v>0</v>
      </c>
      <c r="K353" s="113">
        <f>SUM(Z233:Z352)</f>
        <v>0</v>
      </c>
    </row>
    <row r="355" spans="1:22" ht="16.5" hidden="1" x14ac:dyDescent="0.25">
      <c r="A355" s="451" t="str">
        <f>CONCATENATE("Подраздел: ",IF([2]Source!G488&lt;&gt;"Новый подраздел", [2]Source!G488, ""))</f>
        <v>Подраздел: П2-12</v>
      </c>
      <c r="B355" s="451"/>
      <c r="C355" s="451"/>
      <c r="D355" s="451"/>
      <c r="E355" s="451"/>
      <c r="F355" s="451"/>
      <c r="G355" s="451"/>
      <c r="H355" s="451"/>
      <c r="I355" s="451"/>
      <c r="J355" s="451"/>
      <c r="K355" s="451"/>
      <c r="L355" s="451"/>
    </row>
    <row r="356" spans="1:22" ht="53.25" hidden="1" x14ac:dyDescent="0.25">
      <c r="A356" s="217">
        <v>37</v>
      </c>
      <c r="B356" s="217" t="str">
        <f>[2]Source!E492</f>
        <v>33</v>
      </c>
      <c r="C356" s="190" t="s">
        <v>263</v>
      </c>
      <c r="D356" s="190" t="s">
        <v>104</v>
      </c>
      <c r="E356" s="218" t="str">
        <f>[2]Source!H492</f>
        <v>1  ШТ.</v>
      </c>
      <c r="F356" s="219">
        <f>[2]Source!I492</f>
        <v>0</v>
      </c>
      <c r="G356" s="220"/>
      <c r="H356" s="221"/>
      <c r="I356" s="219"/>
      <c r="J356" s="222"/>
      <c r="K356" s="219"/>
      <c r="L356" s="222"/>
      <c r="Q356" s="113">
        <f>[2]Source!X492</f>
        <v>0</v>
      </c>
      <c r="R356" s="113">
        <f>[2]Source!X493</f>
        <v>0</v>
      </c>
      <c r="S356" s="113">
        <f>[2]Source!Y492</f>
        <v>0</v>
      </c>
      <c r="T356" s="113">
        <f>[2]Source!Y493</f>
        <v>0</v>
      </c>
      <c r="U356" s="113">
        <f>ROUND((175/100)*ROUND([2]Source!R492, 2), 2)</f>
        <v>0</v>
      </c>
      <c r="V356" s="113">
        <f>ROUND((157/100)*ROUND([2]Source!R493, 2), 2)</f>
        <v>0</v>
      </c>
    </row>
    <row r="357" spans="1:22" ht="15" hidden="1" x14ac:dyDescent="0.25">
      <c r="A357" s="217"/>
      <c r="B357" s="217"/>
      <c r="C357" s="190"/>
      <c r="D357" s="190" t="s">
        <v>84</v>
      </c>
      <c r="E357" s="218"/>
      <c r="F357" s="219"/>
      <c r="G357" s="220">
        <f>[2]Source!AO492</f>
        <v>615.5</v>
      </c>
      <c r="H357" s="221" t="str">
        <f>[2]Source!DG492</f>
        <v>)*1,67</v>
      </c>
      <c r="I357" s="219">
        <f>[2]Source!AV493</f>
        <v>1.0669999999999999</v>
      </c>
      <c r="J357" s="222">
        <f>[2]Source!S492</f>
        <v>0</v>
      </c>
      <c r="K357" s="219">
        <f>IF([2]Source!BA493&lt;&gt; 0, [2]Source!BA493, 1)</f>
        <v>24.23</v>
      </c>
      <c r="L357" s="222">
        <f>[2]Source!S493</f>
        <v>0</v>
      </c>
    </row>
    <row r="358" spans="1:22" ht="15" hidden="1" x14ac:dyDescent="0.25">
      <c r="A358" s="217"/>
      <c r="B358" s="217"/>
      <c r="C358" s="190"/>
      <c r="D358" s="190" t="s">
        <v>85</v>
      </c>
      <c r="E358" s="218"/>
      <c r="F358" s="219"/>
      <c r="G358" s="220">
        <f>[2]Source!AM492</f>
        <v>15.8</v>
      </c>
      <c r="H358" s="221" t="str">
        <f>[2]Source!DE492</f>
        <v/>
      </c>
      <c r="I358" s="219">
        <f>[2]Source!AV493</f>
        <v>1.0669999999999999</v>
      </c>
      <c r="J358" s="222">
        <f>[2]Source!Q492-J368</f>
        <v>0</v>
      </c>
      <c r="K358" s="219">
        <f>IF([2]Source!BB493&lt;&gt; 0, [2]Source!BB493, 1)</f>
        <v>7.5</v>
      </c>
      <c r="L358" s="222">
        <f>[2]Source!Q493-L368</f>
        <v>0</v>
      </c>
    </row>
    <row r="359" spans="1:22" ht="15" hidden="1" x14ac:dyDescent="0.25">
      <c r="A359" s="217"/>
      <c r="B359" s="217"/>
      <c r="C359" s="190"/>
      <c r="D359" s="190" t="s">
        <v>86</v>
      </c>
      <c r="E359" s="218"/>
      <c r="F359" s="219"/>
      <c r="G359" s="220">
        <f>[2]Source!AN492</f>
        <v>1.31</v>
      </c>
      <c r="H359" s="221" t="str">
        <f>[2]Source!DE492</f>
        <v/>
      </c>
      <c r="I359" s="219">
        <f>[2]Source!AV493</f>
        <v>1.0669999999999999</v>
      </c>
      <c r="J359" s="223">
        <f>[2]Source!R492-J369</f>
        <v>0</v>
      </c>
      <c r="K359" s="219">
        <f>IF([2]Source!BS493&lt;&gt; 0, [2]Source!BS493, 1)</f>
        <v>24.23</v>
      </c>
      <c r="L359" s="223">
        <f>[2]Source!R493-L369</f>
        <v>0</v>
      </c>
    </row>
    <row r="360" spans="1:22" ht="15" hidden="1" x14ac:dyDescent="0.25">
      <c r="A360" s="217"/>
      <c r="B360" s="217"/>
      <c r="C360" s="190"/>
      <c r="D360" s="190" t="s">
        <v>87</v>
      </c>
      <c r="E360" s="218"/>
      <c r="F360" s="219"/>
      <c r="G360" s="220">
        <f>[2]Source!AL492</f>
        <v>4.0599999999999996</v>
      </c>
      <c r="H360" s="221" t="str">
        <f>[2]Source!DD492</f>
        <v/>
      </c>
      <c r="I360" s="219">
        <f>[2]Source!AW493</f>
        <v>1.028</v>
      </c>
      <c r="J360" s="222">
        <f>[2]Source!P492</f>
        <v>0</v>
      </c>
      <c r="K360" s="219">
        <f>IF([2]Source!BC493&lt;&gt; 0, [2]Source!BC493, 1)</f>
        <v>6.33</v>
      </c>
      <c r="L360" s="222">
        <f>[2]Source!P493</f>
        <v>0</v>
      </c>
    </row>
    <row r="361" spans="1:22" ht="15" hidden="1" x14ac:dyDescent="0.25">
      <c r="A361" s="217"/>
      <c r="B361" s="217"/>
      <c r="C361" s="190"/>
      <c r="D361" s="190" t="s">
        <v>88</v>
      </c>
      <c r="E361" s="218" t="s">
        <v>89</v>
      </c>
      <c r="F361" s="219">
        <f>[2]Source!DN493</f>
        <v>79</v>
      </c>
      <c r="G361" s="220"/>
      <c r="H361" s="221"/>
      <c r="I361" s="219"/>
      <c r="J361" s="222">
        <f>SUM(Q356:Q360)</f>
        <v>0</v>
      </c>
      <c r="K361" s="219">
        <f>[2]Source!BZ493</f>
        <v>68</v>
      </c>
      <c r="L361" s="222">
        <f>SUM(R356:R360)</f>
        <v>0</v>
      </c>
    </row>
    <row r="362" spans="1:22" ht="15" hidden="1" x14ac:dyDescent="0.25">
      <c r="A362" s="217"/>
      <c r="B362" s="217"/>
      <c r="C362" s="190"/>
      <c r="D362" s="190" t="s">
        <v>90</v>
      </c>
      <c r="E362" s="218" t="s">
        <v>89</v>
      </c>
      <c r="F362" s="219">
        <f>[2]Source!DO493</f>
        <v>70</v>
      </c>
      <c r="G362" s="220"/>
      <c r="H362" s="221"/>
      <c r="I362" s="219"/>
      <c r="J362" s="222">
        <f>SUM(S356:S361)</f>
        <v>0</v>
      </c>
      <c r="K362" s="219">
        <f>[2]Source!CA493</f>
        <v>43</v>
      </c>
      <c r="L362" s="222">
        <f>SUM(T356:T361)</f>
        <v>0</v>
      </c>
    </row>
    <row r="363" spans="1:22" ht="15" hidden="1" x14ac:dyDescent="0.25">
      <c r="A363" s="217"/>
      <c r="B363" s="217"/>
      <c r="C363" s="190"/>
      <c r="D363" s="190" t="s">
        <v>91</v>
      </c>
      <c r="E363" s="218" t="s">
        <v>89</v>
      </c>
      <c r="F363" s="219">
        <f>175</f>
        <v>175</v>
      </c>
      <c r="G363" s="220"/>
      <c r="H363" s="221"/>
      <c r="I363" s="219"/>
      <c r="J363" s="222">
        <f>SUM(U356:U362)-J370</f>
        <v>0</v>
      </c>
      <c r="K363" s="219">
        <f>157</f>
        <v>157</v>
      </c>
      <c r="L363" s="222">
        <f>SUM(V356:V362)-L370</f>
        <v>0</v>
      </c>
    </row>
    <row r="364" spans="1:22" ht="15" hidden="1" x14ac:dyDescent="0.25">
      <c r="A364" s="224"/>
      <c r="B364" s="224"/>
      <c r="C364" s="191"/>
      <c r="D364" s="191" t="s">
        <v>92</v>
      </c>
      <c r="E364" s="225" t="s">
        <v>93</v>
      </c>
      <c r="F364" s="226">
        <f>[2]Source!AQ492</f>
        <v>51.58</v>
      </c>
      <c r="G364" s="227"/>
      <c r="H364" s="228" t="str">
        <f>[2]Source!DI492</f>
        <v/>
      </c>
      <c r="I364" s="226">
        <f>[2]Source!AV493</f>
        <v>1.0669999999999999</v>
      </c>
      <c r="J364" s="229">
        <f>[2]Source!U492</f>
        <v>0</v>
      </c>
      <c r="K364" s="226"/>
      <c r="L364" s="229"/>
    </row>
    <row r="365" spans="1:22" ht="14.25" hidden="1" x14ac:dyDescent="0.2">
      <c r="D365" s="230" t="s">
        <v>94</v>
      </c>
      <c r="I365" s="462">
        <f>J357+J358+J360+J361+J362+J363</f>
        <v>0</v>
      </c>
      <c r="J365" s="462"/>
      <c r="K365" s="462">
        <f>L357+L358+L360+L361+L362+L363</f>
        <v>0</v>
      </c>
      <c r="L365" s="462"/>
      <c r="O365" s="231">
        <f>J357+J358+J360+J361+J362+J363</f>
        <v>0</v>
      </c>
      <c r="P365" s="231">
        <f>L357+L358+L360+L361+L362+L363</f>
        <v>0</v>
      </c>
    </row>
    <row r="366" spans="1:22" hidden="1" x14ac:dyDescent="0.2"/>
    <row r="367" spans="1:22" ht="53.25" hidden="1" x14ac:dyDescent="0.25">
      <c r="A367" s="217">
        <v>38</v>
      </c>
      <c r="B367" s="217" t="str">
        <f>CONCATENATE([2]Source!E492, "/1")</f>
        <v>33/1</v>
      </c>
      <c r="C367" s="190" t="s">
        <v>264</v>
      </c>
      <c r="D367" s="190" t="s">
        <v>95</v>
      </c>
      <c r="E367" s="218" t="str">
        <f>[2]Source!H492</f>
        <v>1  ШТ.</v>
      </c>
      <c r="F367" s="219">
        <f>[2]Source!I492</f>
        <v>0</v>
      </c>
      <c r="G367" s="220"/>
      <c r="H367" s="221"/>
      <c r="I367" s="219"/>
      <c r="J367" s="222"/>
      <c r="K367" s="219"/>
      <c r="L367" s="222"/>
    </row>
    <row r="368" spans="1:22" ht="15" hidden="1" x14ac:dyDescent="0.25">
      <c r="A368" s="217"/>
      <c r="B368" s="217"/>
      <c r="C368" s="190"/>
      <c r="D368" s="190" t="s">
        <v>85</v>
      </c>
      <c r="E368" s="218"/>
      <c r="F368" s="219"/>
      <c r="G368" s="220">
        <f t="shared" ref="G368:L368" si="12">G369</f>
        <v>1.31</v>
      </c>
      <c r="H368" s="232" t="str">
        <f t="shared" si="12"/>
        <v>)*(1.67-1)</v>
      </c>
      <c r="I368" s="219">
        <f t="shared" si="12"/>
        <v>1.0669999999999999</v>
      </c>
      <c r="J368" s="222">
        <f t="shared" si="12"/>
        <v>0</v>
      </c>
      <c r="K368" s="219">
        <f t="shared" si="12"/>
        <v>24.23</v>
      </c>
      <c r="L368" s="222">
        <f t="shared" si="12"/>
        <v>0</v>
      </c>
    </row>
    <row r="369" spans="1:22" ht="15" hidden="1" x14ac:dyDescent="0.25">
      <c r="A369" s="217"/>
      <c r="B369" s="217"/>
      <c r="C369" s="190"/>
      <c r="D369" s="190" t="s">
        <v>86</v>
      </c>
      <c r="E369" s="218"/>
      <c r="F369" s="219"/>
      <c r="G369" s="220">
        <f>[2]Source!AN492</f>
        <v>1.31</v>
      </c>
      <c r="H369" s="232" t="s">
        <v>96</v>
      </c>
      <c r="I369" s="219">
        <f>[2]Source!AV493</f>
        <v>1.0669999999999999</v>
      </c>
      <c r="J369" s="223">
        <f>ROUND(F356*G369*I369*(1.67-1), 2)</f>
        <v>0</v>
      </c>
      <c r="K369" s="219">
        <f>IF([2]Source!BS493&lt;&gt; 0, [2]Source!BS493, 1)</f>
        <v>24.23</v>
      </c>
      <c r="L369" s="223">
        <f>ROUND(ROUND(F356*G369*I369*(1.67-1), 2)*K369, 2)</f>
        <v>0</v>
      </c>
    </row>
    <row r="370" spans="1:22" ht="15" hidden="1" x14ac:dyDescent="0.25">
      <c r="A370" s="217"/>
      <c r="B370" s="217"/>
      <c r="C370" s="190"/>
      <c r="D370" s="190" t="s">
        <v>91</v>
      </c>
      <c r="E370" s="218" t="s">
        <v>89</v>
      </c>
      <c r="F370" s="219">
        <f>175</f>
        <v>175</v>
      </c>
      <c r="G370" s="220"/>
      <c r="H370" s="221"/>
      <c r="I370" s="219"/>
      <c r="J370" s="222">
        <f>ROUND(J369*(F370/100), 2)</f>
        <v>0</v>
      </c>
      <c r="K370" s="219">
        <f>157</f>
        <v>157</v>
      </c>
      <c r="L370" s="222">
        <f>ROUND(L369*(K370/100), 2)</f>
        <v>0</v>
      </c>
    </row>
    <row r="371" spans="1:22" ht="14.25" hidden="1" x14ac:dyDescent="0.2">
      <c r="A371" s="192"/>
      <c r="B371" s="192"/>
      <c r="C371" s="192"/>
      <c r="D371" s="233" t="s">
        <v>94</v>
      </c>
      <c r="E371" s="192"/>
      <c r="F371" s="192"/>
      <c r="G371" s="192"/>
      <c r="H371" s="192"/>
      <c r="I371" s="463">
        <f>J370+J369</f>
        <v>0</v>
      </c>
      <c r="J371" s="463"/>
      <c r="K371" s="463">
        <f>L370+L369</f>
        <v>0</v>
      </c>
      <c r="L371" s="463"/>
      <c r="O371" s="231">
        <f>I371</f>
        <v>0</v>
      </c>
      <c r="P371" s="231">
        <f>K371</f>
        <v>0</v>
      </c>
    </row>
    <row r="372" spans="1:22" hidden="1" x14ac:dyDescent="0.2"/>
    <row r="373" spans="1:22" ht="70.5" hidden="1" x14ac:dyDescent="0.25">
      <c r="A373" s="234">
        <v>39</v>
      </c>
      <c r="B373" s="234" t="str">
        <f>[2]Source!E494</f>
        <v>34</v>
      </c>
      <c r="C373" s="193" t="str">
        <f>[2]Source!F494</f>
        <v>Согласовать стоимость</v>
      </c>
      <c r="D373" s="193" t="s">
        <v>286</v>
      </c>
      <c r="E373" s="235" t="str">
        <f>[2]Source!H494</f>
        <v>шт.</v>
      </c>
      <c r="F373" s="236">
        <f>[2]Source!I494</f>
        <v>0</v>
      </c>
      <c r="G373" s="237">
        <f>[2]Source!AL494</f>
        <v>38897.39</v>
      </c>
      <c r="H373" s="238" t="str">
        <f>[2]Source!DD494</f>
        <v>=177372,11/4,24*1,03*1,012</v>
      </c>
      <c r="I373" s="236">
        <f>[2]Source!AW495</f>
        <v>1</v>
      </c>
      <c r="J373" s="239">
        <f>[2]Source!P494</f>
        <v>0</v>
      </c>
      <c r="K373" s="236">
        <f>IF([2]Source!BC495&lt;&gt; 0, [2]Source!BC495, 1)</f>
        <v>4.5599999999999996</v>
      </c>
      <c r="L373" s="239">
        <f>[2]Source!P495</f>
        <v>0</v>
      </c>
      <c r="Q373" s="113">
        <f>[2]Source!X494</f>
        <v>0</v>
      </c>
      <c r="R373" s="113">
        <f>[2]Source!X495</f>
        <v>0</v>
      </c>
      <c r="S373" s="113">
        <f>[2]Source!Y494</f>
        <v>0</v>
      </c>
      <c r="T373" s="113">
        <f>[2]Source!Y495</f>
        <v>0</v>
      </c>
      <c r="U373" s="113">
        <f>ROUND((175/100)*ROUND([2]Source!R494, 2), 2)</f>
        <v>0</v>
      </c>
      <c r="V373" s="113">
        <f>ROUND((157/100)*ROUND([2]Source!R495, 2), 2)</f>
        <v>0</v>
      </c>
    </row>
    <row r="374" spans="1:22" ht="14.25" hidden="1" x14ac:dyDescent="0.2">
      <c r="A374" s="194"/>
      <c r="B374" s="194"/>
      <c r="C374" s="194"/>
      <c r="D374" s="240" t="s">
        <v>94</v>
      </c>
      <c r="E374" s="194"/>
      <c r="F374" s="194"/>
      <c r="G374" s="194"/>
      <c r="H374" s="194"/>
      <c r="I374" s="522">
        <f>J373</f>
        <v>0</v>
      </c>
      <c r="J374" s="522"/>
      <c r="K374" s="522">
        <f>L373</f>
        <v>0</v>
      </c>
      <c r="L374" s="522"/>
      <c r="O374" s="231">
        <f>J373</f>
        <v>0</v>
      </c>
      <c r="P374" s="231">
        <f>L373</f>
        <v>0</v>
      </c>
    </row>
    <row r="375" spans="1:22" hidden="1" x14ac:dyDescent="0.2"/>
    <row r="376" spans="1:22" hidden="1" x14ac:dyDescent="0.2"/>
    <row r="377" spans="1:22" ht="14.25" hidden="1" x14ac:dyDescent="0.2">
      <c r="A377" s="464" t="str">
        <f>CONCATENATE("Итого по подразделу: ",IF([2]Source!G497&lt;&gt;"Новый подраздел", [2]Source!G497, ""))</f>
        <v>Итого по подразделу: П2-12</v>
      </c>
      <c r="B377" s="464"/>
      <c r="C377" s="464"/>
      <c r="D377" s="464"/>
      <c r="E377" s="464"/>
      <c r="F377" s="464"/>
      <c r="G377" s="464"/>
      <c r="H377" s="464"/>
      <c r="I377" s="465">
        <f>SUM(O355:O376)</f>
        <v>0</v>
      </c>
      <c r="J377" s="466"/>
      <c r="K377" s="465">
        <f>SUM(P355:P376)</f>
        <v>0</v>
      </c>
      <c r="L377" s="466"/>
    </row>
    <row r="378" spans="1:22" hidden="1" x14ac:dyDescent="0.2">
      <c r="A378" s="113" t="s">
        <v>44</v>
      </c>
      <c r="J378" s="113">
        <f>SUM(W355:W377)</f>
        <v>0</v>
      </c>
      <c r="K378" s="113">
        <f>SUM(X355:X377)</f>
        <v>0</v>
      </c>
    </row>
    <row r="379" spans="1:22" hidden="1" x14ac:dyDescent="0.2">
      <c r="A379" s="113" t="s">
        <v>45</v>
      </c>
      <c r="J379" s="113">
        <f>SUM(Y355:Y378)</f>
        <v>0</v>
      </c>
      <c r="K379" s="113">
        <f>SUM(Z355:Z378)</f>
        <v>0</v>
      </c>
    </row>
    <row r="380" spans="1:22" hidden="1" x14ac:dyDescent="0.2"/>
    <row r="381" spans="1:22" ht="16.5" hidden="1" x14ac:dyDescent="0.25">
      <c r="A381" s="451" t="str">
        <f>CONCATENATE("Подраздел: ",IF([2]Source!G527&lt;&gt;"Новый подраздел", [2]Source!G527, ""))</f>
        <v>Подраздел: В2-1</v>
      </c>
      <c r="B381" s="451"/>
      <c r="C381" s="451"/>
      <c r="D381" s="451"/>
      <c r="E381" s="451"/>
      <c r="F381" s="451"/>
      <c r="G381" s="451"/>
      <c r="H381" s="451"/>
      <c r="I381" s="451"/>
      <c r="J381" s="451"/>
      <c r="K381" s="451"/>
      <c r="L381" s="451"/>
    </row>
    <row r="382" spans="1:22" ht="53.25" hidden="1" x14ac:dyDescent="0.25">
      <c r="A382" s="217">
        <v>40</v>
      </c>
      <c r="B382" s="217" t="str">
        <f>[2]Source!E531</f>
        <v>35</v>
      </c>
      <c r="C382" s="190" t="s">
        <v>263</v>
      </c>
      <c r="D382" s="190" t="s">
        <v>104</v>
      </c>
      <c r="E382" s="218" t="str">
        <f>[2]Source!H531</f>
        <v>1  ШТ.</v>
      </c>
      <c r="F382" s="219">
        <f>[2]Source!I531</f>
        <v>0</v>
      </c>
      <c r="G382" s="220"/>
      <c r="H382" s="221"/>
      <c r="I382" s="219"/>
      <c r="J382" s="222"/>
      <c r="K382" s="219"/>
      <c r="L382" s="222"/>
      <c r="Q382" s="113">
        <f>[2]Source!X531</f>
        <v>0</v>
      </c>
      <c r="R382" s="113">
        <f>[2]Source!X532</f>
        <v>0</v>
      </c>
      <c r="S382" s="113">
        <f>[2]Source!Y531</f>
        <v>0</v>
      </c>
      <c r="T382" s="113">
        <f>[2]Source!Y532</f>
        <v>0</v>
      </c>
      <c r="U382" s="113">
        <f>ROUND((175/100)*ROUND([2]Source!R531, 2), 2)</f>
        <v>0</v>
      </c>
      <c r="V382" s="113">
        <f>ROUND((157/100)*ROUND([2]Source!R532, 2), 2)</f>
        <v>0</v>
      </c>
    </row>
    <row r="383" spans="1:22" ht="15" hidden="1" x14ac:dyDescent="0.25">
      <c r="A383" s="217"/>
      <c r="B383" s="217"/>
      <c r="C383" s="190"/>
      <c r="D383" s="190" t="s">
        <v>84</v>
      </c>
      <c r="E383" s="218"/>
      <c r="F383" s="219"/>
      <c r="G383" s="220">
        <f>[2]Source!AO531</f>
        <v>615.5</v>
      </c>
      <c r="H383" s="221" t="str">
        <f>[2]Source!DG531</f>
        <v>)*1,67</v>
      </c>
      <c r="I383" s="219">
        <f>[2]Source!AV532</f>
        <v>1.0669999999999999</v>
      </c>
      <c r="J383" s="222">
        <f>[2]Source!S531</f>
        <v>0</v>
      </c>
      <c r="K383" s="219">
        <f>IF([2]Source!BA532&lt;&gt; 0, [2]Source!BA532, 1)</f>
        <v>24.23</v>
      </c>
      <c r="L383" s="222">
        <f>[2]Source!S532</f>
        <v>0</v>
      </c>
    </row>
    <row r="384" spans="1:22" ht="15" hidden="1" x14ac:dyDescent="0.25">
      <c r="A384" s="217"/>
      <c r="B384" s="217"/>
      <c r="C384" s="190"/>
      <c r="D384" s="190" t="s">
        <v>85</v>
      </c>
      <c r="E384" s="218"/>
      <c r="F384" s="219"/>
      <c r="G384" s="220">
        <f>[2]Source!AM531</f>
        <v>15.8</v>
      </c>
      <c r="H384" s="221" t="str">
        <f>[2]Source!DE531</f>
        <v/>
      </c>
      <c r="I384" s="219">
        <f>[2]Source!AV532</f>
        <v>1.0669999999999999</v>
      </c>
      <c r="J384" s="222">
        <f>[2]Source!Q531-J394</f>
        <v>0</v>
      </c>
      <c r="K384" s="219">
        <f>IF([2]Source!BB532&lt;&gt; 0, [2]Source!BB532, 1)</f>
        <v>7.5</v>
      </c>
      <c r="L384" s="222">
        <f>[2]Source!Q532-L394</f>
        <v>0</v>
      </c>
    </row>
    <row r="385" spans="1:22" ht="15" hidden="1" x14ac:dyDescent="0.25">
      <c r="A385" s="217"/>
      <c r="B385" s="217"/>
      <c r="C385" s="190"/>
      <c r="D385" s="190" t="s">
        <v>86</v>
      </c>
      <c r="E385" s="218"/>
      <c r="F385" s="219"/>
      <c r="G385" s="220">
        <f>[2]Source!AN531</f>
        <v>1.31</v>
      </c>
      <c r="H385" s="221" t="str">
        <f>[2]Source!DE531</f>
        <v/>
      </c>
      <c r="I385" s="219">
        <f>[2]Source!AV532</f>
        <v>1.0669999999999999</v>
      </c>
      <c r="J385" s="223">
        <f>[2]Source!R531-J395</f>
        <v>0</v>
      </c>
      <c r="K385" s="219">
        <f>IF([2]Source!BS532&lt;&gt; 0, [2]Source!BS532, 1)</f>
        <v>24.23</v>
      </c>
      <c r="L385" s="223">
        <f>[2]Source!R532-L395</f>
        <v>0</v>
      </c>
    </row>
    <row r="386" spans="1:22" ht="15" hidden="1" x14ac:dyDescent="0.25">
      <c r="A386" s="217"/>
      <c r="B386" s="217"/>
      <c r="C386" s="190"/>
      <c r="D386" s="190" t="s">
        <v>87</v>
      </c>
      <c r="E386" s="218"/>
      <c r="F386" s="219"/>
      <c r="G386" s="220">
        <f>[2]Source!AL531</f>
        <v>4.0599999999999996</v>
      </c>
      <c r="H386" s="221" t="str">
        <f>[2]Source!DD531</f>
        <v/>
      </c>
      <c r="I386" s="219">
        <f>[2]Source!AW532</f>
        <v>1.028</v>
      </c>
      <c r="J386" s="222">
        <f>[2]Source!P531</f>
        <v>0</v>
      </c>
      <c r="K386" s="219">
        <f>IF([2]Source!BC532&lt;&gt; 0, [2]Source!BC532, 1)</f>
        <v>6.33</v>
      </c>
      <c r="L386" s="222">
        <f>[2]Source!P532</f>
        <v>0</v>
      </c>
    </row>
    <row r="387" spans="1:22" ht="15" hidden="1" x14ac:dyDescent="0.25">
      <c r="A387" s="217"/>
      <c r="B387" s="217"/>
      <c r="C387" s="190"/>
      <c r="D387" s="190" t="s">
        <v>88</v>
      </c>
      <c r="E387" s="218" t="s">
        <v>89</v>
      </c>
      <c r="F387" s="219">
        <f>[2]Source!DN532</f>
        <v>79</v>
      </c>
      <c r="G387" s="220"/>
      <c r="H387" s="221"/>
      <c r="I387" s="219"/>
      <c r="J387" s="222">
        <f>SUM(Q382:Q386)</f>
        <v>0</v>
      </c>
      <c r="K387" s="219">
        <f>[2]Source!BZ532</f>
        <v>68</v>
      </c>
      <c r="L387" s="222">
        <f>SUM(R382:R386)</f>
        <v>0</v>
      </c>
    </row>
    <row r="388" spans="1:22" ht="15" hidden="1" x14ac:dyDescent="0.25">
      <c r="A388" s="217"/>
      <c r="B388" s="217"/>
      <c r="C388" s="190"/>
      <c r="D388" s="190" t="s">
        <v>90</v>
      </c>
      <c r="E388" s="218" t="s">
        <v>89</v>
      </c>
      <c r="F388" s="219">
        <f>[2]Source!DO532</f>
        <v>70</v>
      </c>
      <c r="G388" s="220"/>
      <c r="H388" s="221"/>
      <c r="I388" s="219"/>
      <c r="J388" s="222">
        <f>SUM(S382:S387)</f>
        <v>0</v>
      </c>
      <c r="K388" s="219">
        <f>[2]Source!CA532</f>
        <v>43</v>
      </c>
      <c r="L388" s="222">
        <f>SUM(T382:T387)</f>
        <v>0</v>
      </c>
    </row>
    <row r="389" spans="1:22" ht="15" hidden="1" x14ac:dyDescent="0.25">
      <c r="A389" s="217"/>
      <c r="B389" s="217"/>
      <c r="C389" s="190"/>
      <c r="D389" s="190" t="s">
        <v>91</v>
      </c>
      <c r="E389" s="218" t="s">
        <v>89</v>
      </c>
      <c r="F389" s="219">
        <f>175</f>
        <v>175</v>
      </c>
      <c r="G389" s="220"/>
      <c r="H389" s="221"/>
      <c r="I389" s="219"/>
      <c r="J389" s="222">
        <f>SUM(U382:U388)-J396</f>
        <v>0</v>
      </c>
      <c r="K389" s="219">
        <f>157</f>
        <v>157</v>
      </c>
      <c r="L389" s="222">
        <f>SUM(V382:V388)-L396</f>
        <v>0</v>
      </c>
    </row>
    <row r="390" spans="1:22" ht="15" hidden="1" x14ac:dyDescent="0.25">
      <c r="A390" s="224"/>
      <c r="B390" s="224"/>
      <c r="C390" s="191"/>
      <c r="D390" s="191" t="s">
        <v>92</v>
      </c>
      <c r="E390" s="225" t="s">
        <v>93</v>
      </c>
      <c r="F390" s="226">
        <f>[2]Source!AQ531</f>
        <v>51.58</v>
      </c>
      <c r="G390" s="227"/>
      <c r="H390" s="228" t="str">
        <f>[2]Source!DI531</f>
        <v/>
      </c>
      <c r="I390" s="226">
        <f>[2]Source!AV532</f>
        <v>1.0669999999999999</v>
      </c>
      <c r="J390" s="229">
        <f>[2]Source!U531</f>
        <v>0</v>
      </c>
      <c r="K390" s="226"/>
      <c r="L390" s="229"/>
    </row>
    <row r="391" spans="1:22" ht="14.25" hidden="1" x14ac:dyDescent="0.2">
      <c r="D391" s="230" t="s">
        <v>94</v>
      </c>
      <c r="I391" s="462">
        <f>J383+J384+J386+J387+J388+J389</f>
        <v>0</v>
      </c>
      <c r="J391" s="462"/>
      <c r="K391" s="462">
        <f>L383+L384+L386+L387+L388+L389</f>
        <v>0</v>
      </c>
      <c r="L391" s="462"/>
      <c r="O391" s="231">
        <f>J383+J384+J386+J387+J388+J389</f>
        <v>0</v>
      </c>
      <c r="P391" s="231">
        <f>L383+L384+L386+L387+L388+L389</f>
        <v>0</v>
      </c>
    </row>
    <row r="392" spans="1:22" hidden="1" x14ac:dyDescent="0.2"/>
    <row r="393" spans="1:22" ht="53.25" hidden="1" x14ac:dyDescent="0.25">
      <c r="A393" s="217">
        <v>41</v>
      </c>
      <c r="B393" s="217" t="str">
        <f>CONCATENATE([2]Source!E531, "/1")</f>
        <v>35/1</v>
      </c>
      <c r="C393" s="190" t="s">
        <v>264</v>
      </c>
      <c r="D393" s="190" t="s">
        <v>95</v>
      </c>
      <c r="E393" s="218" t="str">
        <f>[2]Source!H531</f>
        <v>1  ШТ.</v>
      </c>
      <c r="F393" s="219">
        <f>[2]Source!I531</f>
        <v>0</v>
      </c>
      <c r="G393" s="220"/>
      <c r="H393" s="221"/>
      <c r="I393" s="219"/>
      <c r="J393" s="222"/>
      <c r="K393" s="219"/>
      <c r="L393" s="222"/>
    </row>
    <row r="394" spans="1:22" ht="15" hidden="1" x14ac:dyDescent="0.25">
      <c r="A394" s="217"/>
      <c r="B394" s="217"/>
      <c r="C394" s="190"/>
      <c r="D394" s="190" t="s">
        <v>85</v>
      </c>
      <c r="E394" s="218"/>
      <c r="F394" s="219"/>
      <c r="G394" s="220">
        <f t="shared" ref="G394:L394" si="13">G395</f>
        <v>1.31</v>
      </c>
      <c r="H394" s="232" t="str">
        <f t="shared" si="13"/>
        <v>)*(1.67-1)</v>
      </c>
      <c r="I394" s="219">
        <f t="shared" si="13"/>
        <v>1.0669999999999999</v>
      </c>
      <c r="J394" s="222">
        <f t="shared" si="13"/>
        <v>0</v>
      </c>
      <c r="K394" s="219">
        <f t="shared" si="13"/>
        <v>24.23</v>
      </c>
      <c r="L394" s="222">
        <f t="shared" si="13"/>
        <v>0</v>
      </c>
    </row>
    <row r="395" spans="1:22" ht="15" hidden="1" x14ac:dyDescent="0.25">
      <c r="A395" s="217"/>
      <c r="B395" s="217"/>
      <c r="C395" s="190"/>
      <c r="D395" s="190" t="s">
        <v>86</v>
      </c>
      <c r="E395" s="218"/>
      <c r="F395" s="219"/>
      <c r="G395" s="220">
        <f>[2]Source!AN531</f>
        <v>1.31</v>
      </c>
      <c r="H395" s="232" t="s">
        <v>96</v>
      </c>
      <c r="I395" s="219">
        <f>[2]Source!AV532</f>
        <v>1.0669999999999999</v>
      </c>
      <c r="J395" s="223">
        <f>ROUND(F382*G395*I395*(1.67-1), 2)</f>
        <v>0</v>
      </c>
      <c r="K395" s="219">
        <f>IF([2]Source!BS532&lt;&gt; 0, [2]Source!BS532, 1)</f>
        <v>24.23</v>
      </c>
      <c r="L395" s="223">
        <f>ROUND(ROUND(F382*G395*I395*(1.67-1), 2)*K395, 2)</f>
        <v>0</v>
      </c>
    </row>
    <row r="396" spans="1:22" ht="15" hidden="1" x14ac:dyDescent="0.25">
      <c r="A396" s="217"/>
      <c r="B396" s="217"/>
      <c r="C396" s="190"/>
      <c r="D396" s="190" t="s">
        <v>91</v>
      </c>
      <c r="E396" s="218" t="s">
        <v>89</v>
      </c>
      <c r="F396" s="219">
        <f>175</f>
        <v>175</v>
      </c>
      <c r="G396" s="220"/>
      <c r="H396" s="221"/>
      <c r="I396" s="219"/>
      <c r="J396" s="222">
        <f>ROUND(J395*(F396/100), 2)</f>
        <v>0</v>
      </c>
      <c r="K396" s="219">
        <f>157</f>
        <v>157</v>
      </c>
      <c r="L396" s="222">
        <f>ROUND(L395*(K396/100), 2)</f>
        <v>0</v>
      </c>
    </row>
    <row r="397" spans="1:22" ht="14.25" hidden="1" x14ac:dyDescent="0.2">
      <c r="A397" s="192"/>
      <c r="B397" s="192"/>
      <c r="C397" s="192"/>
      <c r="D397" s="233" t="s">
        <v>94</v>
      </c>
      <c r="E397" s="192"/>
      <c r="F397" s="192"/>
      <c r="G397" s="192"/>
      <c r="H397" s="192"/>
      <c r="I397" s="463">
        <f>J396+J395</f>
        <v>0</v>
      </c>
      <c r="J397" s="463"/>
      <c r="K397" s="463">
        <f>L396+L395</f>
        <v>0</v>
      </c>
      <c r="L397" s="463"/>
      <c r="O397" s="231">
        <f>I397</f>
        <v>0</v>
      </c>
      <c r="P397" s="231">
        <f>K397</f>
        <v>0</v>
      </c>
    </row>
    <row r="398" spans="1:22" hidden="1" x14ac:dyDescent="0.2"/>
    <row r="399" spans="1:22" ht="70.5" hidden="1" x14ac:dyDescent="0.25">
      <c r="A399" s="234">
        <v>42</v>
      </c>
      <c r="B399" s="234" t="str">
        <f>[2]Source!E533</f>
        <v>36</v>
      </c>
      <c r="C399" s="193" t="str">
        <f>[2]Source!F533</f>
        <v>Согласовать стоимость</v>
      </c>
      <c r="D399" s="193" t="s">
        <v>287</v>
      </c>
      <c r="E399" s="235" t="str">
        <f>[2]Source!H533</f>
        <v>шт.</v>
      </c>
      <c r="F399" s="236">
        <f>[2]Source!I533</f>
        <v>0</v>
      </c>
      <c r="G399" s="237">
        <f>[2]Source!AL533</f>
        <v>74115.820000000007</v>
      </c>
      <c r="H399" s="238" t="str">
        <f>[2]Source!DD533</f>
        <v>=337968,14/4,24*1,03*1,012</v>
      </c>
      <c r="I399" s="236">
        <f>[2]Source!AW534</f>
        <v>1</v>
      </c>
      <c r="J399" s="239">
        <f>[2]Source!P533</f>
        <v>0</v>
      </c>
      <c r="K399" s="236">
        <f>IF([2]Source!BC534&lt;&gt; 0, [2]Source!BC534, 1)</f>
        <v>4.5599999999999996</v>
      </c>
      <c r="L399" s="239">
        <f>[2]Source!P534</f>
        <v>0</v>
      </c>
      <c r="Q399" s="113">
        <f>[2]Source!X533</f>
        <v>0</v>
      </c>
      <c r="R399" s="113">
        <f>[2]Source!X534</f>
        <v>0</v>
      </c>
      <c r="S399" s="113">
        <f>[2]Source!Y533</f>
        <v>0</v>
      </c>
      <c r="T399" s="113">
        <f>[2]Source!Y534</f>
        <v>0</v>
      </c>
      <c r="U399" s="113">
        <f>ROUND((175/100)*ROUND([2]Source!R533, 2), 2)</f>
        <v>0</v>
      </c>
      <c r="V399" s="113">
        <f>ROUND((157/100)*ROUND([2]Source!R534, 2), 2)</f>
        <v>0</v>
      </c>
    </row>
    <row r="400" spans="1:22" ht="14.25" hidden="1" x14ac:dyDescent="0.2">
      <c r="A400" s="194"/>
      <c r="B400" s="194"/>
      <c r="C400" s="194"/>
      <c r="D400" s="240" t="s">
        <v>94</v>
      </c>
      <c r="E400" s="194"/>
      <c r="F400" s="194"/>
      <c r="G400" s="194"/>
      <c r="H400" s="194"/>
      <c r="I400" s="522">
        <f>J399</f>
        <v>0</v>
      </c>
      <c r="J400" s="522"/>
      <c r="K400" s="522">
        <f>L399</f>
        <v>0</v>
      </c>
      <c r="L400" s="522"/>
      <c r="O400" s="231">
        <f>J399</f>
        <v>0</v>
      </c>
      <c r="P400" s="231">
        <f>L399</f>
        <v>0</v>
      </c>
    </row>
    <row r="401" spans="1:22" hidden="1" x14ac:dyDescent="0.2"/>
    <row r="402" spans="1:22" hidden="1" x14ac:dyDescent="0.2"/>
    <row r="403" spans="1:22" ht="14.25" hidden="1" x14ac:dyDescent="0.2">
      <c r="A403" s="464" t="str">
        <f>CONCATENATE("Итого по подразделу: ",IF([2]Source!G536&lt;&gt;"Новый подраздел", [2]Source!G536, ""))</f>
        <v>Итого по подразделу: В2-1</v>
      </c>
      <c r="B403" s="464"/>
      <c r="C403" s="464"/>
      <c r="D403" s="464"/>
      <c r="E403" s="464"/>
      <c r="F403" s="464"/>
      <c r="G403" s="464"/>
      <c r="H403" s="464"/>
      <c r="I403" s="465">
        <f>SUM(O381:O402)</f>
        <v>0</v>
      </c>
      <c r="J403" s="466"/>
      <c r="K403" s="465">
        <f>SUM(P381:P402)</f>
        <v>0</v>
      </c>
      <c r="L403" s="466"/>
    </row>
    <row r="404" spans="1:22" hidden="1" x14ac:dyDescent="0.2">
      <c r="A404" s="113" t="s">
        <v>44</v>
      </c>
      <c r="J404" s="113">
        <f>SUM(W381:W403)</f>
        <v>0</v>
      </c>
      <c r="K404" s="113">
        <f>SUM(X381:X403)</f>
        <v>0</v>
      </c>
    </row>
    <row r="405" spans="1:22" hidden="1" x14ac:dyDescent="0.2">
      <c r="A405" s="113" t="s">
        <v>45</v>
      </c>
      <c r="J405" s="113">
        <f>SUM(Y381:Y404)</f>
        <v>0</v>
      </c>
      <c r="K405" s="113">
        <f>SUM(Z381:Z404)</f>
        <v>0</v>
      </c>
    </row>
    <row r="406" spans="1:22" hidden="1" x14ac:dyDescent="0.2"/>
    <row r="407" spans="1:22" ht="16.5" hidden="1" x14ac:dyDescent="0.25">
      <c r="A407" s="451" t="str">
        <f>CONCATENATE("Подраздел: ",IF([2]Source!G566&lt;&gt;"Новый подраздел", [2]Source!G566, ""))</f>
        <v>Подраздел: В2-2</v>
      </c>
      <c r="B407" s="451"/>
      <c r="C407" s="451"/>
      <c r="D407" s="451"/>
      <c r="E407" s="451"/>
      <c r="F407" s="451"/>
      <c r="G407" s="451"/>
      <c r="H407" s="451"/>
      <c r="I407" s="451"/>
      <c r="J407" s="451"/>
      <c r="K407" s="451"/>
      <c r="L407" s="451"/>
    </row>
    <row r="408" spans="1:22" ht="53.25" hidden="1" x14ac:dyDescent="0.25">
      <c r="A408" s="217">
        <v>43</v>
      </c>
      <c r="B408" s="217" t="str">
        <f>[2]Source!E570</f>
        <v>37</v>
      </c>
      <c r="C408" s="190" t="s">
        <v>263</v>
      </c>
      <c r="D408" s="190" t="s">
        <v>104</v>
      </c>
      <c r="E408" s="218" t="str">
        <f>[2]Source!H570</f>
        <v>1  ШТ.</v>
      </c>
      <c r="F408" s="219">
        <f>[2]Source!I570</f>
        <v>0</v>
      </c>
      <c r="G408" s="220"/>
      <c r="H408" s="221"/>
      <c r="I408" s="219"/>
      <c r="J408" s="222"/>
      <c r="K408" s="219"/>
      <c r="L408" s="222"/>
      <c r="Q408" s="113">
        <f>[2]Source!X570</f>
        <v>0</v>
      </c>
      <c r="R408" s="113">
        <f>[2]Source!X571</f>
        <v>0</v>
      </c>
      <c r="S408" s="113">
        <f>[2]Source!Y570</f>
        <v>0</v>
      </c>
      <c r="T408" s="113">
        <f>[2]Source!Y571</f>
        <v>0</v>
      </c>
      <c r="U408" s="113">
        <f>ROUND((175/100)*ROUND([2]Source!R570, 2), 2)</f>
        <v>0</v>
      </c>
      <c r="V408" s="113">
        <f>ROUND((157/100)*ROUND([2]Source!R571, 2), 2)</f>
        <v>0</v>
      </c>
    </row>
    <row r="409" spans="1:22" ht="15" hidden="1" x14ac:dyDescent="0.25">
      <c r="A409" s="217"/>
      <c r="B409" s="217"/>
      <c r="C409" s="190"/>
      <c r="D409" s="190" t="s">
        <v>84</v>
      </c>
      <c r="E409" s="218"/>
      <c r="F409" s="219"/>
      <c r="G409" s="220">
        <f>[2]Source!AO570</f>
        <v>615.5</v>
      </c>
      <c r="H409" s="221" t="str">
        <f>[2]Source!DG570</f>
        <v>)*1,67</v>
      </c>
      <c r="I409" s="219">
        <f>[2]Source!AV571</f>
        <v>1.0669999999999999</v>
      </c>
      <c r="J409" s="222">
        <f>[2]Source!S570</f>
        <v>0</v>
      </c>
      <c r="K409" s="219">
        <f>IF([2]Source!BA571&lt;&gt; 0, [2]Source!BA571, 1)</f>
        <v>24.23</v>
      </c>
      <c r="L409" s="222">
        <f>[2]Source!S571</f>
        <v>0</v>
      </c>
    </row>
    <row r="410" spans="1:22" ht="15" hidden="1" x14ac:dyDescent="0.25">
      <c r="A410" s="217"/>
      <c r="B410" s="217"/>
      <c r="C410" s="190"/>
      <c r="D410" s="190" t="s">
        <v>85</v>
      </c>
      <c r="E410" s="218"/>
      <c r="F410" s="219"/>
      <c r="G410" s="220">
        <f>[2]Source!AM570</f>
        <v>15.8</v>
      </c>
      <c r="H410" s="221" t="str">
        <f>[2]Source!DE570</f>
        <v/>
      </c>
      <c r="I410" s="219">
        <f>[2]Source!AV571</f>
        <v>1.0669999999999999</v>
      </c>
      <c r="J410" s="222">
        <f>[2]Source!Q570-J420</f>
        <v>0</v>
      </c>
      <c r="K410" s="219">
        <f>IF([2]Source!BB571&lt;&gt; 0, [2]Source!BB571, 1)</f>
        <v>7.5</v>
      </c>
      <c r="L410" s="222">
        <f>[2]Source!Q571-L420</f>
        <v>0</v>
      </c>
    </row>
    <row r="411" spans="1:22" ht="15" hidden="1" x14ac:dyDescent="0.25">
      <c r="A411" s="217"/>
      <c r="B411" s="217"/>
      <c r="C411" s="190"/>
      <c r="D411" s="190" t="s">
        <v>86</v>
      </c>
      <c r="E411" s="218"/>
      <c r="F411" s="219"/>
      <c r="G411" s="220">
        <f>[2]Source!AN570</f>
        <v>1.31</v>
      </c>
      <c r="H411" s="221" t="str">
        <f>[2]Source!DE570</f>
        <v/>
      </c>
      <c r="I411" s="219">
        <f>[2]Source!AV571</f>
        <v>1.0669999999999999</v>
      </c>
      <c r="J411" s="223">
        <f>[2]Source!R570-J421</f>
        <v>0</v>
      </c>
      <c r="K411" s="219">
        <f>IF([2]Source!BS571&lt;&gt; 0, [2]Source!BS571, 1)</f>
        <v>24.23</v>
      </c>
      <c r="L411" s="223">
        <f>[2]Source!R571-L421</f>
        <v>0</v>
      </c>
    </row>
    <row r="412" spans="1:22" ht="15" hidden="1" x14ac:dyDescent="0.25">
      <c r="A412" s="217"/>
      <c r="B412" s="217"/>
      <c r="C412" s="190"/>
      <c r="D412" s="190" t="s">
        <v>87</v>
      </c>
      <c r="E412" s="218"/>
      <c r="F412" s="219"/>
      <c r="G412" s="220">
        <f>[2]Source!AL570</f>
        <v>4.0599999999999996</v>
      </c>
      <c r="H412" s="221" t="str">
        <f>[2]Source!DD570</f>
        <v/>
      </c>
      <c r="I412" s="219">
        <f>[2]Source!AW571</f>
        <v>1.028</v>
      </c>
      <c r="J412" s="222">
        <f>[2]Source!P570</f>
        <v>0</v>
      </c>
      <c r="K412" s="219">
        <f>IF([2]Source!BC571&lt;&gt; 0, [2]Source!BC571, 1)</f>
        <v>6.33</v>
      </c>
      <c r="L412" s="222">
        <f>[2]Source!P571</f>
        <v>0</v>
      </c>
    </row>
    <row r="413" spans="1:22" ht="15" hidden="1" x14ac:dyDescent="0.25">
      <c r="A413" s="217"/>
      <c r="B413" s="217"/>
      <c r="C413" s="190"/>
      <c r="D413" s="190" t="s">
        <v>88</v>
      </c>
      <c r="E413" s="218" t="s">
        <v>89</v>
      </c>
      <c r="F413" s="219">
        <f>[2]Source!DN571</f>
        <v>79</v>
      </c>
      <c r="G413" s="220"/>
      <c r="H413" s="221"/>
      <c r="I413" s="219"/>
      <c r="J413" s="222">
        <f>SUM(Q408:Q412)</f>
        <v>0</v>
      </c>
      <c r="K413" s="219">
        <f>[2]Source!BZ571</f>
        <v>68</v>
      </c>
      <c r="L413" s="222">
        <f>SUM(R408:R412)</f>
        <v>0</v>
      </c>
    </row>
    <row r="414" spans="1:22" ht="15" hidden="1" x14ac:dyDescent="0.25">
      <c r="A414" s="217"/>
      <c r="B414" s="217"/>
      <c r="C414" s="190"/>
      <c r="D414" s="190" t="s">
        <v>90</v>
      </c>
      <c r="E414" s="218" t="s">
        <v>89</v>
      </c>
      <c r="F414" s="219">
        <f>[2]Source!DO571</f>
        <v>70</v>
      </c>
      <c r="G414" s="220"/>
      <c r="H414" s="221"/>
      <c r="I414" s="219"/>
      <c r="J414" s="222">
        <f>SUM(S408:S413)</f>
        <v>0</v>
      </c>
      <c r="K414" s="219">
        <f>[2]Source!CA571</f>
        <v>43</v>
      </c>
      <c r="L414" s="222">
        <f>SUM(T408:T413)</f>
        <v>0</v>
      </c>
    </row>
    <row r="415" spans="1:22" ht="15" hidden="1" x14ac:dyDescent="0.25">
      <c r="A415" s="217"/>
      <c r="B415" s="217"/>
      <c r="C415" s="190"/>
      <c r="D415" s="190" t="s">
        <v>91</v>
      </c>
      <c r="E415" s="218" t="s">
        <v>89</v>
      </c>
      <c r="F415" s="219">
        <f>175</f>
        <v>175</v>
      </c>
      <c r="G415" s="220"/>
      <c r="H415" s="221"/>
      <c r="I415" s="219"/>
      <c r="J415" s="222">
        <f>SUM(U408:U414)-J422</f>
        <v>0</v>
      </c>
      <c r="K415" s="219">
        <f>157</f>
        <v>157</v>
      </c>
      <c r="L415" s="222">
        <f>SUM(V408:V414)-L422</f>
        <v>0</v>
      </c>
    </row>
    <row r="416" spans="1:22" ht="15" hidden="1" x14ac:dyDescent="0.25">
      <c r="A416" s="224"/>
      <c r="B416" s="224"/>
      <c r="C416" s="191"/>
      <c r="D416" s="191" t="s">
        <v>92</v>
      </c>
      <c r="E416" s="225" t="s">
        <v>93</v>
      </c>
      <c r="F416" s="226">
        <f>[2]Source!AQ570</f>
        <v>51.58</v>
      </c>
      <c r="G416" s="227"/>
      <c r="H416" s="228" t="str">
        <f>[2]Source!DI570</f>
        <v/>
      </c>
      <c r="I416" s="226">
        <f>[2]Source!AV571</f>
        <v>1.0669999999999999</v>
      </c>
      <c r="J416" s="229">
        <f>[2]Source!U570</f>
        <v>0</v>
      </c>
      <c r="K416" s="226"/>
      <c r="L416" s="229"/>
    </row>
    <row r="417" spans="1:22" ht="14.25" hidden="1" x14ac:dyDescent="0.2">
      <c r="D417" s="230" t="s">
        <v>94</v>
      </c>
      <c r="I417" s="462">
        <f>J409+J410+J412+J413+J414+J415</f>
        <v>0</v>
      </c>
      <c r="J417" s="462"/>
      <c r="K417" s="462">
        <f>L409+L410+L412+L413+L414+L415</f>
        <v>0</v>
      </c>
      <c r="L417" s="462"/>
      <c r="O417" s="231">
        <f>J409+J410+J412+J413+J414+J415</f>
        <v>0</v>
      </c>
      <c r="P417" s="231">
        <f>L409+L410+L412+L413+L414+L415</f>
        <v>0</v>
      </c>
    </row>
    <row r="418" spans="1:22" hidden="1" x14ac:dyDescent="0.2"/>
    <row r="419" spans="1:22" ht="53.25" hidden="1" x14ac:dyDescent="0.25">
      <c r="A419" s="217">
        <v>44</v>
      </c>
      <c r="B419" s="217" t="str">
        <f>CONCATENATE([2]Source!E570, "/1")</f>
        <v>37/1</v>
      </c>
      <c r="C419" s="190" t="s">
        <v>264</v>
      </c>
      <c r="D419" s="190" t="s">
        <v>95</v>
      </c>
      <c r="E419" s="218" t="str">
        <f>[2]Source!H570</f>
        <v>1  ШТ.</v>
      </c>
      <c r="F419" s="219">
        <f>[2]Source!I570</f>
        <v>0</v>
      </c>
      <c r="G419" s="220"/>
      <c r="H419" s="221"/>
      <c r="I419" s="219"/>
      <c r="J419" s="222"/>
      <c r="K419" s="219"/>
      <c r="L419" s="222"/>
    </row>
    <row r="420" spans="1:22" ht="15" hidden="1" x14ac:dyDescent="0.25">
      <c r="A420" s="217"/>
      <c r="B420" s="217"/>
      <c r="C420" s="190"/>
      <c r="D420" s="190" t="s">
        <v>85</v>
      </c>
      <c r="E420" s="218"/>
      <c r="F420" s="219"/>
      <c r="G420" s="220">
        <f t="shared" ref="G420:L420" si="14">G421</f>
        <v>1.31</v>
      </c>
      <c r="H420" s="232" t="str">
        <f t="shared" si="14"/>
        <v>)*(1.67-1)</v>
      </c>
      <c r="I420" s="219">
        <f t="shared" si="14"/>
        <v>1.0669999999999999</v>
      </c>
      <c r="J420" s="222">
        <f t="shared" si="14"/>
        <v>0</v>
      </c>
      <c r="K420" s="219">
        <f t="shared" si="14"/>
        <v>24.23</v>
      </c>
      <c r="L420" s="222">
        <f t="shared" si="14"/>
        <v>0</v>
      </c>
    </row>
    <row r="421" spans="1:22" ht="15" hidden="1" x14ac:dyDescent="0.25">
      <c r="A421" s="217"/>
      <c r="B421" s="217"/>
      <c r="C421" s="190"/>
      <c r="D421" s="190" t="s">
        <v>86</v>
      </c>
      <c r="E421" s="218"/>
      <c r="F421" s="219"/>
      <c r="G421" s="220">
        <f>[2]Source!AN570</f>
        <v>1.31</v>
      </c>
      <c r="H421" s="232" t="s">
        <v>96</v>
      </c>
      <c r="I421" s="219">
        <f>[2]Source!AV571</f>
        <v>1.0669999999999999</v>
      </c>
      <c r="J421" s="223">
        <f>ROUND(F408*G421*I421*(1.67-1), 2)</f>
        <v>0</v>
      </c>
      <c r="K421" s="219">
        <f>IF([2]Source!BS571&lt;&gt; 0, [2]Source!BS571, 1)</f>
        <v>24.23</v>
      </c>
      <c r="L421" s="223">
        <f>ROUND(ROUND(F408*G421*I421*(1.67-1), 2)*K421, 2)</f>
        <v>0</v>
      </c>
    </row>
    <row r="422" spans="1:22" ht="15" hidden="1" x14ac:dyDescent="0.25">
      <c r="A422" s="217"/>
      <c r="B422" s="217"/>
      <c r="C422" s="190"/>
      <c r="D422" s="190" t="s">
        <v>91</v>
      </c>
      <c r="E422" s="218" t="s">
        <v>89</v>
      </c>
      <c r="F422" s="219">
        <f>175</f>
        <v>175</v>
      </c>
      <c r="G422" s="220"/>
      <c r="H422" s="221"/>
      <c r="I422" s="219"/>
      <c r="J422" s="222">
        <f>ROUND(J421*(F422/100), 2)</f>
        <v>0</v>
      </c>
      <c r="K422" s="219">
        <f>157</f>
        <v>157</v>
      </c>
      <c r="L422" s="222">
        <f>ROUND(L421*(K422/100), 2)</f>
        <v>0</v>
      </c>
    </row>
    <row r="423" spans="1:22" ht="14.25" hidden="1" x14ac:dyDescent="0.2">
      <c r="A423" s="192"/>
      <c r="B423" s="192"/>
      <c r="C423" s="192"/>
      <c r="D423" s="233" t="s">
        <v>94</v>
      </c>
      <c r="E423" s="192"/>
      <c r="F423" s="192"/>
      <c r="G423" s="192"/>
      <c r="H423" s="192"/>
      <c r="I423" s="463">
        <f>J422+J421</f>
        <v>0</v>
      </c>
      <c r="J423" s="463"/>
      <c r="K423" s="463">
        <f>L422+L421</f>
        <v>0</v>
      </c>
      <c r="L423" s="463"/>
      <c r="O423" s="231">
        <f>I423</f>
        <v>0</v>
      </c>
      <c r="P423" s="231">
        <f>K423</f>
        <v>0</v>
      </c>
    </row>
    <row r="424" spans="1:22" hidden="1" x14ac:dyDescent="0.2"/>
    <row r="425" spans="1:22" ht="70.5" hidden="1" x14ac:dyDescent="0.25">
      <c r="A425" s="234">
        <v>45</v>
      </c>
      <c r="B425" s="234" t="str">
        <f>[2]Source!E572</f>
        <v>38</v>
      </c>
      <c r="C425" s="193" t="str">
        <f>[2]Source!F572</f>
        <v>Согласовать стоимость</v>
      </c>
      <c r="D425" s="193" t="s">
        <v>288</v>
      </c>
      <c r="E425" s="235" t="str">
        <f>[2]Source!H572</f>
        <v>шт.</v>
      </c>
      <c r="F425" s="236">
        <f>[2]Source!I572</f>
        <v>0</v>
      </c>
      <c r="G425" s="237">
        <f>[2]Source!AL572</f>
        <v>71496.11</v>
      </c>
      <c r="H425" s="238" t="str">
        <f>[2]Source!DD572</f>
        <v>=326022,27/4,24*1,03*1,012</v>
      </c>
      <c r="I425" s="236">
        <f>[2]Source!AW573</f>
        <v>1</v>
      </c>
      <c r="J425" s="239">
        <f>[2]Source!P572</f>
        <v>0</v>
      </c>
      <c r="K425" s="236">
        <f>IF([2]Source!BC573&lt;&gt; 0, [2]Source!BC573, 1)</f>
        <v>4.5599999999999996</v>
      </c>
      <c r="L425" s="239">
        <f>[2]Source!P573</f>
        <v>0</v>
      </c>
      <c r="Q425" s="113">
        <f>[2]Source!X572</f>
        <v>0</v>
      </c>
      <c r="R425" s="113">
        <f>[2]Source!X573</f>
        <v>0</v>
      </c>
      <c r="S425" s="113">
        <f>[2]Source!Y572</f>
        <v>0</v>
      </c>
      <c r="T425" s="113">
        <f>[2]Source!Y573</f>
        <v>0</v>
      </c>
      <c r="U425" s="113">
        <f>ROUND((175/100)*ROUND([2]Source!R572, 2), 2)</f>
        <v>0</v>
      </c>
      <c r="V425" s="113">
        <f>ROUND((157/100)*ROUND([2]Source!R573, 2), 2)</f>
        <v>0</v>
      </c>
    </row>
    <row r="426" spans="1:22" ht="14.25" hidden="1" x14ac:dyDescent="0.2">
      <c r="A426" s="194"/>
      <c r="B426" s="194"/>
      <c r="C426" s="194"/>
      <c r="D426" s="240" t="s">
        <v>94</v>
      </c>
      <c r="E426" s="194"/>
      <c r="F426" s="194"/>
      <c r="G426" s="194"/>
      <c r="H426" s="194"/>
      <c r="I426" s="522">
        <f>J425</f>
        <v>0</v>
      </c>
      <c r="J426" s="522"/>
      <c r="K426" s="522">
        <f>L425</f>
        <v>0</v>
      </c>
      <c r="L426" s="522"/>
      <c r="O426" s="231">
        <f>J425</f>
        <v>0</v>
      </c>
      <c r="P426" s="231">
        <f>L425</f>
        <v>0</v>
      </c>
    </row>
    <row r="427" spans="1:22" hidden="1" x14ac:dyDescent="0.2"/>
    <row r="428" spans="1:22" hidden="1" x14ac:dyDescent="0.2"/>
    <row r="429" spans="1:22" ht="14.25" hidden="1" x14ac:dyDescent="0.2">
      <c r="A429" s="464" t="str">
        <f>CONCATENATE("Итого по подразделу: ",IF([2]Source!G575&lt;&gt;"Новый подраздел", [2]Source!G575, ""))</f>
        <v>Итого по подразделу: В2-2</v>
      </c>
      <c r="B429" s="464"/>
      <c r="C429" s="464"/>
      <c r="D429" s="464"/>
      <c r="E429" s="464"/>
      <c r="F429" s="464"/>
      <c r="G429" s="464"/>
      <c r="H429" s="464"/>
      <c r="I429" s="465">
        <f>SUM(O407:O428)</f>
        <v>0</v>
      </c>
      <c r="J429" s="466"/>
      <c r="K429" s="465">
        <f>SUM(P407:P428)</f>
        <v>0</v>
      </c>
      <c r="L429" s="466"/>
    </row>
    <row r="430" spans="1:22" hidden="1" x14ac:dyDescent="0.2">
      <c r="A430" s="113" t="s">
        <v>44</v>
      </c>
      <c r="J430" s="113">
        <f>SUM(W407:W429)</f>
        <v>0</v>
      </c>
      <c r="K430" s="113">
        <f>SUM(X407:X429)</f>
        <v>0</v>
      </c>
    </row>
    <row r="431" spans="1:22" hidden="1" x14ac:dyDescent="0.2">
      <c r="A431" s="113" t="s">
        <v>45</v>
      </c>
      <c r="J431" s="113">
        <f>SUM(Y407:Y430)</f>
        <v>0</v>
      </c>
      <c r="K431" s="113">
        <f>SUM(Z407:Z430)</f>
        <v>0</v>
      </c>
    </row>
    <row r="432" spans="1:22" hidden="1" x14ac:dyDescent="0.2"/>
    <row r="433" spans="1:22" ht="16.5" hidden="1" x14ac:dyDescent="0.25">
      <c r="A433" s="451" t="str">
        <f>CONCATENATE("Подраздел: ",IF([2]Source!G605&lt;&gt;"Новый подраздел", [2]Source!G605, ""))</f>
        <v>Подраздел: В2-3</v>
      </c>
      <c r="B433" s="451"/>
      <c r="C433" s="451"/>
      <c r="D433" s="451"/>
      <c r="E433" s="451"/>
      <c r="F433" s="451"/>
      <c r="G433" s="451"/>
      <c r="H433" s="451"/>
      <c r="I433" s="451"/>
      <c r="J433" s="451"/>
      <c r="K433" s="451"/>
      <c r="L433" s="451"/>
    </row>
    <row r="434" spans="1:22" hidden="1" x14ac:dyDescent="0.2"/>
    <row r="435" spans="1:22" ht="14.25" hidden="1" x14ac:dyDescent="0.2">
      <c r="A435" s="464" t="str">
        <f>CONCATENATE("Итого по подразделу: ",IF([2]Source!G614&lt;&gt;"Новый подраздел", [2]Source!G614, ""))</f>
        <v>Итого по подразделу: В2-3</v>
      </c>
      <c r="B435" s="464"/>
      <c r="C435" s="464"/>
      <c r="D435" s="464"/>
      <c r="E435" s="464"/>
      <c r="F435" s="464"/>
      <c r="G435" s="464"/>
      <c r="H435" s="464"/>
      <c r="I435" s="465">
        <f>SUM(O433:O434)</f>
        <v>0</v>
      </c>
      <c r="J435" s="466"/>
      <c r="K435" s="465">
        <f>SUM(P433:P434)</f>
        <v>0</v>
      </c>
      <c r="L435" s="466"/>
    </row>
    <row r="436" spans="1:22" hidden="1" x14ac:dyDescent="0.2">
      <c r="A436" s="113" t="s">
        <v>44</v>
      </c>
      <c r="J436" s="113">
        <f>SUM(W433:W435)</f>
        <v>0</v>
      </c>
      <c r="K436" s="113">
        <f>SUM(X433:X435)</f>
        <v>0</v>
      </c>
    </row>
    <row r="437" spans="1:22" hidden="1" x14ac:dyDescent="0.2">
      <c r="A437" s="113" t="s">
        <v>45</v>
      </c>
      <c r="J437" s="113">
        <f>SUM(Y433:Y436)</f>
        <v>0</v>
      </c>
      <c r="K437" s="113">
        <f>SUM(Z433:Z436)</f>
        <v>0</v>
      </c>
    </row>
    <row r="438" spans="1:22" hidden="1" x14ac:dyDescent="0.2"/>
    <row r="439" spans="1:22" ht="16.5" hidden="1" x14ac:dyDescent="0.25">
      <c r="A439" s="451" t="str">
        <f>CONCATENATE("Подраздел: ",IF([2]Source!G644&lt;&gt;"Новый подраздел", [2]Source!G644, ""))</f>
        <v>Подраздел: В2-4</v>
      </c>
      <c r="B439" s="451"/>
      <c r="C439" s="451"/>
      <c r="D439" s="451"/>
      <c r="E439" s="451"/>
      <c r="F439" s="451"/>
      <c r="G439" s="451"/>
      <c r="H439" s="451"/>
      <c r="I439" s="451"/>
      <c r="J439" s="451"/>
      <c r="K439" s="451"/>
      <c r="L439" s="451"/>
    </row>
    <row r="440" spans="1:22" ht="53.25" hidden="1" x14ac:dyDescent="0.25">
      <c r="A440" s="217">
        <v>46</v>
      </c>
      <c r="B440" s="217" t="str">
        <f>[2]Source!E648</f>
        <v>41</v>
      </c>
      <c r="C440" s="190" t="s">
        <v>263</v>
      </c>
      <c r="D440" s="190" t="s">
        <v>104</v>
      </c>
      <c r="E440" s="218" t="str">
        <f>[2]Source!H648</f>
        <v>1  ШТ.</v>
      </c>
      <c r="F440" s="219">
        <f>[2]Source!I648</f>
        <v>0</v>
      </c>
      <c r="G440" s="220"/>
      <c r="H440" s="221"/>
      <c r="I440" s="219"/>
      <c r="J440" s="222"/>
      <c r="K440" s="219"/>
      <c r="L440" s="222"/>
      <c r="Q440" s="113">
        <f>[2]Source!X648</f>
        <v>0</v>
      </c>
      <c r="R440" s="113">
        <f>[2]Source!X649</f>
        <v>0</v>
      </c>
      <c r="S440" s="113">
        <f>[2]Source!Y648</f>
        <v>0</v>
      </c>
      <c r="T440" s="113">
        <f>[2]Source!Y649</f>
        <v>0</v>
      </c>
      <c r="U440" s="113">
        <f>ROUND((175/100)*ROUND([2]Source!R648, 2), 2)</f>
        <v>0</v>
      </c>
      <c r="V440" s="113">
        <f>ROUND((157/100)*ROUND([2]Source!R649, 2), 2)</f>
        <v>0</v>
      </c>
    </row>
    <row r="441" spans="1:22" ht="15" hidden="1" x14ac:dyDescent="0.25">
      <c r="A441" s="217"/>
      <c r="B441" s="217"/>
      <c r="C441" s="190"/>
      <c r="D441" s="190" t="s">
        <v>84</v>
      </c>
      <c r="E441" s="218"/>
      <c r="F441" s="219"/>
      <c r="G441" s="220">
        <f>[2]Source!AO648</f>
        <v>615.5</v>
      </c>
      <c r="H441" s="221" t="str">
        <f>[2]Source!DG648</f>
        <v>)*1,67</v>
      </c>
      <c r="I441" s="219">
        <f>[2]Source!AV649</f>
        <v>1.0669999999999999</v>
      </c>
      <c r="J441" s="222">
        <f>[2]Source!S648</f>
        <v>0</v>
      </c>
      <c r="K441" s="219">
        <f>IF([2]Source!BA649&lt;&gt; 0, [2]Source!BA649, 1)</f>
        <v>24.23</v>
      </c>
      <c r="L441" s="222">
        <f>[2]Source!S649</f>
        <v>0</v>
      </c>
    </row>
    <row r="442" spans="1:22" ht="15" hidden="1" x14ac:dyDescent="0.25">
      <c r="A442" s="217"/>
      <c r="B442" s="217"/>
      <c r="C442" s="190"/>
      <c r="D442" s="190" t="s">
        <v>85</v>
      </c>
      <c r="E442" s="218"/>
      <c r="F442" s="219"/>
      <c r="G442" s="220">
        <f>[2]Source!AM648</f>
        <v>15.8</v>
      </c>
      <c r="H442" s="221" t="str">
        <f>[2]Source!DE648</f>
        <v/>
      </c>
      <c r="I442" s="219">
        <f>[2]Source!AV649</f>
        <v>1.0669999999999999</v>
      </c>
      <c r="J442" s="222">
        <f>[2]Source!Q648-J452</f>
        <v>0</v>
      </c>
      <c r="K442" s="219">
        <f>IF([2]Source!BB649&lt;&gt; 0, [2]Source!BB649, 1)</f>
        <v>7.5</v>
      </c>
      <c r="L442" s="222">
        <f>[2]Source!Q649-L452</f>
        <v>0</v>
      </c>
    </row>
    <row r="443" spans="1:22" ht="15" hidden="1" x14ac:dyDescent="0.25">
      <c r="A443" s="217"/>
      <c r="B443" s="217"/>
      <c r="C443" s="190"/>
      <c r="D443" s="190" t="s">
        <v>86</v>
      </c>
      <c r="E443" s="218"/>
      <c r="F443" s="219"/>
      <c r="G443" s="220">
        <f>[2]Source!AN648</f>
        <v>1.31</v>
      </c>
      <c r="H443" s="221" t="str">
        <f>[2]Source!DE648</f>
        <v/>
      </c>
      <c r="I443" s="219">
        <f>[2]Source!AV649</f>
        <v>1.0669999999999999</v>
      </c>
      <c r="J443" s="223">
        <f>[2]Source!R648-J453</f>
        <v>0</v>
      </c>
      <c r="K443" s="219">
        <f>IF([2]Source!BS649&lt;&gt; 0, [2]Source!BS649, 1)</f>
        <v>24.23</v>
      </c>
      <c r="L443" s="223">
        <f>[2]Source!R649-L453</f>
        <v>0</v>
      </c>
    </row>
    <row r="444" spans="1:22" ht="15" hidden="1" x14ac:dyDescent="0.25">
      <c r="A444" s="217"/>
      <c r="B444" s="217"/>
      <c r="C444" s="190"/>
      <c r="D444" s="190" t="s">
        <v>87</v>
      </c>
      <c r="E444" s="218"/>
      <c r="F444" s="219"/>
      <c r="G444" s="220">
        <f>[2]Source!AL648</f>
        <v>4.0599999999999996</v>
      </c>
      <c r="H444" s="221" t="str">
        <f>[2]Source!DD648</f>
        <v/>
      </c>
      <c r="I444" s="219">
        <f>[2]Source!AW649</f>
        <v>1.028</v>
      </c>
      <c r="J444" s="222">
        <f>[2]Source!P648</f>
        <v>0</v>
      </c>
      <c r="K444" s="219">
        <f>IF([2]Source!BC649&lt;&gt; 0, [2]Source!BC649, 1)</f>
        <v>6.33</v>
      </c>
      <c r="L444" s="222">
        <f>[2]Source!P649</f>
        <v>0</v>
      </c>
    </row>
    <row r="445" spans="1:22" ht="15" hidden="1" x14ac:dyDescent="0.25">
      <c r="A445" s="217"/>
      <c r="B445" s="217"/>
      <c r="C445" s="190"/>
      <c r="D445" s="190" t="s">
        <v>88</v>
      </c>
      <c r="E445" s="218" t="s">
        <v>89</v>
      </c>
      <c r="F445" s="219">
        <f>[2]Source!DN649</f>
        <v>79</v>
      </c>
      <c r="G445" s="220"/>
      <c r="H445" s="221"/>
      <c r="I445" s="219"/>
      <c r="J445" s="222">
        <f>SUM(Q440:Q444)</f>
        <v>0</v>
      </c>
      <c r="K445" s="219">
        <f>[2]Source!BZ649</f>
        <v>68</v>
      </c>
      <c r="L445" s="222">
        <f>SUM(R440:R444)</f>
        <v>0</v>
      </c>
    </row>
    <row r="446" spans="1:22" ht="15" hidden="1" x14ac:dyDescent="0.25">
      <c r="A446" s="217"/>
      <c r="B446" s="217"/>
      <c r="C446" s="190"/>
      <c r="D446" s="190" t="s">
        <v>90</v>
      </c>
      <c r="E446" s="218" t="s">
        <v>89</v>
      </c>
      <c r="F446" s="219">
        <f>[2]Source!DO649</f>
        <v>70</v>
      </c>
      <c r="G446" s="220"/>
      <c r="H446" s="221"/>
      <c r="I446" s="219"/>
      <c r="J446" s="222">
        <f>SUM(S440:S445)</f>
        <v>0</v>
      </c>
      <c r="K446" s="219">
        <f>[2]Source!CA649</f>
        <v>43</v>
      </c>
      <c r="L446" s="222">
        <f>SUM(T440:T445)</f>
        <v>0</v>
      </c>
    </row>
    <row r="447" spans="1:22" ht="15" hidden="1" x14ac:dyDescent="0.25">
      <c r="A447" s="217"/>
      <c r="B447" s="217"/>
      <c r="C447" s="190"/>
      <c r="D447" s="190" t="s">
        <v>91</v>
      </c>
      <c r="E447" s="218" t="s">
        <v>89</v>
      </c>
      <c r="F447" s="219">
        <f>175</f>
        <v>175</v>
      </c>
      <c r="G447" s="220"/>
      <c r="H447" s="221"/>
      <c r="I447" s="219"/>
      <c r="J447" s="222">
        <f>SUM(U440:U446)-J454</f>
        <v>0</v>
      </c>
      <c r="K447" s="219">
        <f>157</f>
        <v>157</v>
      </c>
      <c r="L447" s="222">
        <f>SUM(V440:V446)-L454</f>
        <v>0</v>
      </c>
    </row>
    <row r="448" spans="1:22" ht="15" hidden="1" x14ac:dyDescent="0.25">
      <c r="A448" s="224"/>
      <c r="B448" s="224"/>
      <c r="C448" s="191"/>
      <c r="D448" s="191" t="s">
        <v>92</v>
      </c>
      <c r="E448" s="225" t="s">
        <v>93</v>
      </c>
      <c r="F448" s="226">
        <f>[2]Source!AQ648</f>
        <v>51.58</v>
      </c>
      <c r="G448" s="227"/>
      <c r="H448" s="228" t="str">
        <f>[2]Source!DI648</f>
        <v/>
      </c>
      <c r="I448" s="226">
        <f>[2]Source!AV649</f>
        <v>1.0669999999999999</v>
      </c>
      <c r="J448" s="229">
        <f>[2]Source!U648</f>
        <v>0</v>
      </c>
      <c r="K448" s="226"/>
      <c r="L448" s="229"/>
    </row>
    <row r="449" spans="1:22" ht="14.25" hidden="1" x14ac:dyDescent="0.2">
      <c r="D449" s="230" t="s">
        <v>94</v>
      </c>
      <c r="I449" s="462">
        <f>J441+J442+J444+J445+J446+J447</f>
        <v>0</v>
      </c>
      <c r="J449" s="462"/>
      <c r="K449" s="462">
        <f>L441+L442+L444+L445+L446+L447</f>
        <v>0</v>
      </c>
      <c r="L449" s="462"/>
      <c r="O449" s="231">
        <f>J441+J442+J444+J445+J446+J447</f>
        <v>0</v>
      </c>
      <c r="P449" s="231">
        <f>L441+L442+L444+L445+L446+L447</f>
        <v>0</v>
      </c>
    </row>
    <row r="450" spans="1:22" hidden="1" x14ac:dyDescent="0.2"/>
    <row r="451" spans="1:22" ht="53.25" hidden="1" x14ac:dyDescent="0.25">
      <c r="A451" s="217">
        <v>47</v>
      </c>
      <c r="B451" s="217" t="str">
        <f>CONCATENATE([2]Source!E648, "/1")</f>
        <v>41/1</v>
      </c>
      <c r="C451" s="190" t="s">
        <v>264</v>
      </c>
      <c r="D451" s="190" t="s">
        <v>95</v>
      </c>
      <c r="E451" s="218" t="str">
        <f>[2]Source!H648</f>
        <v>1  ШТ.</v>
      </c>
      <c r="F451" s="219">
        <f>[2]Source!I648</f>
        <v>0</v>
      </c>
      <c r="G451" s="220"/>
      <c r="H451" s="221"/>
      <c r="I451" s="219"/>
      <c r="J451" s="222"/>
      <c r="K451" s="219"/>
      <c r="L451" s="222"/>
    </row>
    <row r="452" spans="1:22" ht="15" hidden="1" x14ac:dyDescent="0.25">
      <c r="A452" s="217"/>
      <c r="B452" s="217"/>
      <c r="C452" s="190"/>
      <c r="D452" s="190" t="s">
        <v>85</v>
      </c>
      <c r="E452" s="218"/>
      <c r="F452" s="219"/>
      <c r="G452" s="220">
        <f t="shared" ref="G452:L452" si="15">G453</f>
        <v>1.31</v>
      </c>
      <c r="H452" s="232" t="str">
        <f t="shared" si="15"/>
        <v>)*(1.67-1)</v>
      </c>
      <c r="I452" s="219">
        <f t="shared" si="15"/>
        <v>1.0669999999999999</v>
      </c>
      <c r="J452" s="222">
        <f t="shared" si="15"/>
        <v>0</v>
      </c>
      <c r="K452" s="219">
        <f t="shared" si="15"/>
        <v>24.23</v>
      </c>
      <c r="L452" s="222">
        <f t="shared" si="15"/>
        <v>0</v>
      </c>
    </row>
    <row r="453" spans="1:22" ht="15" hidden="1" x14ac:dyDescent="0.25">
      <c r="A453" s="217"/>
      <c r="B453" s="217"/>
      <c r="C453" s="190"/>
      <c r="D453" s="190" t="s">
        <v>86</v>
      </c>
      <c r="E453" s="218"/>
      <c r="F453" s="219"/>
      <c r="G453" s="220">
        <f>[2]Source!AN648</f>
        <v>1.31</v>
      </c>
      <c r="H453" s="232" t="s">
        <v>96</v>
      </c>
      <c r="I453" s="219">
        <f>[2]Source!AV649</f>
        <v>1.0669999999999999</v>
      </c>
      <c r="J453" s="223">
        <f>ROUND(F440*G453*I453*(1.67-1), 2)</f>
        <v>0</v>
      </c>
      <c r="K453" s="219">
        <f>IF([2]Source!BS649&lt;&gt; 0, [2]Source!BS649, 1)</f>
        <v>24.23</v>
      </c>
      <c r="L453" s="223">
        <f>ROUND(ROUND(F440*G453*I453*(1.67-1), 2)*K453, 2)</f>
        <v>0</v>
      </c>
    </row>
    <row r="454" spans="1:22" ht="15" hidden="1" x14ac:dyDescent="0.25">
      <c r="A454" s="217"/>
      <c r="B454" s="217"/>
      <c r="C454" s="190"/>
      <c r="D454" s="190" t="s">
        <v>91</v>
      </c>
      <c r="E454" s="218" t="s">
        <v>89</v>
      </c>
      <c r="F454" s="219">
        <f>175</f>
        <v>175</v>
      </c>
      <c r="G454" s="220"/>
      <c r="H454" s="221"/>
      <c r="I454" s="219"/>
      <c r="J454" s="222">
        <f>ROUND(J453*(F454/100), 2)</f>
        <v>0</v>
      </c>
      <c r="K454" s="219">
        <f>157</f>
        <v>157</v>
      </c>
      <c r="L454" s="222">
        <f>ROUND(L453*(K454/100), 2)</f>
        <v>0</v>
      </c>
    </row>
    <row r="455" spans="1:22" ht="14.25" hidden="1" x14ac:dyDescent="0.2">
      <c r="A455" s="192"/>
      <c r="B455" s="192"/>
      <c r="C455" s="192"/>
      <c r="D455" s="233" t="s">
        <v>94</v>
      </c>
      <c r="E455" s="192"/>
      <c r="F455" s="192"/>
      <c r="G455" s="192"/>
      <c r="H455" s="192"/>
      <c r="I455" s="463">
        <f>J454+J453</f>
        <v>0</v>
      </c>
      <c r="J455" s="463"/>
      <c r="K455" s="463">
        <f>L454+L453</f>
        <v>0</v>
      </c>
      <c r="L455" s="463"/>
      <c r="O455" s="231">
        <f>I455</f>
        <v>0</v>
      </c>
      <c r="P455" s="231">
        <f>K455</f>
        <v>0</v>
      </c>
    </row>
    <row r="456" spans="1:22" hidden="1" x14ac:dyDescent="0.2"/>
    <row r="457" spans="1:22" ht="70.5" hidden="1" x14ac:dyDescent="0.25">
      <c r="A457" s="234">
        <v>48</v>
      </c>
      <c r="B457" s="234" t="str">
        <f>[2]Source!E650</f>
        <v>42</v>
      </c>
      <c r="C457" s="193" t="str">
        <f>[2]Source!F650</f>
        <v>Согласовать стоимость</v>
      </c>
      <c r="D457" s="193" t="s">
        <v>289</v>
      </c>
      <c r="E457" s="235" t="str">
        <f>[2]Source!H650</f>
        <v>шт.</v>
      </c>
      <c r="F457" s="236">
        <f>[2]Source!I650</f>
        <v>0</v>
      </c>
      <c r="G457" s="237">
        <f>[2]Source!AL650</f>
        <v>82466.86</v>
      </c>
      <c r="H457" s="238" t="str">
        <f>[2]Source!DD650</f>
        <v>=376048,87/4,24*1,03*1,012</v>
      </c>
      <c r="I457" s="236">
        <f>[2]Source!AW651</f>
        <v>1</v>
      </c>
      <c r="J457" s="239">
        <f>[2]Source!P650</f>
        <v>0</v>
      </c>
      <c r="K457" s="236">
        <f>IF([2]Source!BC651&lt;&gt; 0, [2]Source!BC651, 1)</f>
        <v>4.5599999999999996</v>
      </c>
      <c r="L457" s="239">
        <f>[2]Source!P651</f>
        <v>0</v>
      </c>
      <c r="Q457" s="113">
        <f>[2]Source!X650</f>
        <v>0</v>
      </c>
      <c r="R457" s="113">
        <f>[2]Source!X651</f>
        <v>0</v>
      </c>
      <c r="S457" s="113">
        <f>[2]Source!Y650</f>
        <v>0</v>
      </c>
      <c r="T457" s="113">
        <f>[2]Source!Y651</f>
        <v>0</v>
      </c>
      <c r="U457" s="113">
        <f>ROUND((175/100)*ROUND([2]Source!R650, 2), 2)</f>
        <v>0</v>
      </c>
      <c r="V457" s="113">
        <f>ROUND((157/100)*ROUND([2]Source!R651, 2), 2)</f>
        <v>0</v>
      </c>
    </row>
    <row r="458" spans="1:22" ht="14.25" hidden="1" x14ac:dyDescent="0.2">
      <c r="A458" s="194"/>
      <c r="B458" s="194"/>
      <c r="C458" s="194"/>
      <c r="D458" s="240" t="s">
        <v>94</v>
      </c>
      <c r="E458" s="194"/>
      <c r="F458" s="194"/>
      <c r="G458" s="194"/>
      <c r="H458" s="194"/>
      <c r="I458" s="522">
        <f>J457</f>
        <v>0</v>
      </c>
      <c r="J458" s="522"/>
      <c r="K458" s="522">
        <f>L457</f>
        <v>0</v>
      </c>
      <c r="L458" s="522"/>
      <c r="O458" s="231">
        <f>J457</f>
        <v>0</v>
      </c>
      <c r="P458" s="231">
        <f>L457</f>
        <v>0</v>
      </c>
    </row>
    <row r="459" spans="1:22" hidden="1" x14ac:dyDescent="0.2"/>
    <row r="460" spans="1:22" hidden="1" x14ac:dyDescent="0.2"/>
    <row r="461" spans="1:22" ht="14.25" hidden="1" x14ac:dyDescent="0.2">
      <c r="A461" s="464" t="str">
        <f>CONCATENATE("Итого по подразделу: ",IF([2]Source!G653&lt;&gt;"Новый подраздел", [2]Source!G653, ""))</f>
        <v>Итого по подразделу: В2-4</v>
      </c>
      <c r="B461" s="464"/>
      <c r="C461" s="464"/>
      <c r="D461" s="464"/>
      <c r="E461" s="464"/>
      <c r="F461" s="464"/>
      <c r="G461" s="464"/>
      <c r="H461" s="464"/>
      <c r="I461" s="465">
        <f>SUM(O439:O460)</f>
        <v>0</v>
      </c>
      <c r="J461" s="466"/>
      <c r="K461" s="465">
        <f>SUM(P439:P460)</f>
        <v>0</v>
      </c>
      <c r="L461" s="466"/>
    </row>
    <row r="462" spans="1:22" hidden="1" x14ac:dyDescent="0.2">
      <c r="A462" s="113" t="s">
        <v>44</v>
      </c>
      <c r="J462" s="113">
        <f>SUM(W439:W461)</f>
        <v>0</v>
      </c>
      <c r="K462" s="113">
        <f>SUM(X439:X461)</f>
        <v>0</v>
      </c>
    </row>
    <row r="463" spans="1:22" hidden="1" x14ac:dyDescent="0.2">
      <c r="A463" s="113" t="s">
        <v>45</v>
      </c>
      <c r="J463" s="113">
        <f>SUM(Y439:Y462)</f>
        <v>0</v>
      </c>
      <c r="K463" s="113">
        <f>SUM(Z439:Z462)</f>
        <v>0</v>
      </c>
    </row>
    <row r="464" spans="1:22" hidden="1" x14ac:dyDescent="0.2"/>
    <row r="465" spans="1:22" ht="16.5" hidden="1" x14ac:dyDescent="0.25">
      <c r="A465" s="451" t="str">
        <f>CONCATENATE("Подраздел: ",IF([2]Source!G683&lt;&gt;"Новый подраздел", [2]Source!G683, ""))</f>
        <v>Подраздел: В2-5</v>
      </c>
      <c r="B465" s="451"/>
      <c r="C465" s="451"/>
      <c r="D465" s="451"/>
      <c r="E465" s="451"/>
      <c r="F465" s="451"/>
      <c r="G465" s="451"/>
      <c r="H465" s="451"/>
      <c r="I465" s="451"/>
      <c r="J465" s="451"/>
      <c r="K465" s="451"/>
      <c r="L465" s="451"/>
    </row>
    <row r="466" spans="1:22" ht="53.25" hidden="1" x14ac:dyDescent="0.25">
      <c r="A466" s="217">
        <v>49</v>
      </c>
      <c r="B466" s="217" t="str">
        <f>[2]Source!E687</f>
        <v>43</v>
      </c>
      <c r="C466" s="190" t="s">
        <v>263</v>
      </c>
      <c r="D466" s="190" t="s">
        <v>104</v>
      </c>
      <c r="E466" s="218" t="str">
        <f>[2]Source!H687</f>
        <v>1  ШТ.</v>
      </c>
      <c r="F466" s="219">
        <f>[2]Source!I687</f>
        <v>0</v>
      </c>
      <c r="G466" s="220"/>
      <c r="H466" s="221"/>
      <c r="I466" s="219"/>
      <c r="J466" s="222"/>
      <c r="K466" s="219"/>
      <c r="L466" s="222"/>
      <c r="Q466" s="113">
        <f>[2]Source!X687</f>
        <v>0</v>
      </c>
      <c r="R466" s="113">
        <f>[2]Source!X688</f>
        <v>0</v>
      </c>
      <c r="S466" s="113">
        <f>[2]Source!Y687</f>
        <v>0</v>
      </c>
      <c r="T466" s="113">
        <f>[2]Source!Y688</f>
        <v>0</v>
      </c>
      <c r="U466" s="113">
        <f>ROUND((175/100)*ROUND([2]Source!R687, 2), 2)</f>
        <v>0</v>
      </c>
      <c r="V466" s="113">
        <f>ROUND((157/100)*ROUND([2]Source!R688, 2), 2)</f>
        <v>0</v>
      </c>
    </row>
    <row r="467" spans="1:22" ht="15" hidden="1" x14ac:dyDescent="0.25">
      <c r="A467" s="217"/>
      <c r="B467" s="217"/>
      <c r="C467" s="190"/>
      <c r="D467" s="190" t="s">
        <v>84</v>
      </c>
      <c r="E467" s="218"/>
      <c r="F467" s="219"/>
      <c r="G467" s="220">
        <f>[2]Source!AO687</f>
        <v>615.5</v>
      </c>
      <c r="H467" s="221" t="str">
        <f>[2]Source!DG687</f>
        <v>)*1,67</v>
      </c>
      <c r="I467" s="219">
        <f>[2]Source!AV688</f>
        <v>1.0669999999999999</v>
      </c>
      <c r="J467" s="222">
        <f>[2]Source!S687</f>
        <v>0</v>
      </c>
      <c r="K467" s="219">
        <f>IF([2]Source!BA688&lt;&gt; 0, [2]Source!BA688, 1)</f>
        <v>24.23</v>
      </c>
      <c r="L467" s="222">
        <f>[2]Source!S688</f>
        <v>0</v>
      </c>
    </row>
    <row r="468" spans="1:22" ht="15" hidden="1" x14ac:dyDescent="0.25">
      <c r="A468" s="217"/>
      <c r="B468" s="217"/>
      <c r="C468" s="190"/>
      <c r="D468" s="190" t="s">
        <v>85</v>
      </c>
      <c r="E468" s="218"/>
      <c r="F468" s="219"/>
      <c r="G468" s="220">
        <f>[2]Source!AM687</f>
        <v>15.8</v>
      </c>
      <c r="H468" s="221" t="str">
        <f>[2]Source!DE687</f>
        <v/>
      </c>
      <c r="I468" s="219">
        <f>[2]Source!AV688</f>
        <v>1.0669999999999999</v>
      </c>
      <c r="J468" s="222">
        <f>[2]Source!Q687-J478</f>
        <v>0</v>
      </c>
      <c r="K468" s="219">
        <f>IF([2]Source!BB688&lt;&gt; 0, [2]Source!BB688, 1)</f>
        <v>7.5</v>
      </c>
      <c r="L468" s="222">
        <f>[2]Source!Q688-L478</f>
        <v>0</v>
      </c>
    </row>
    <row r="469" spans="1:22" ht="15" hidden="1" x14ac:dyDescent="0.25">
      <c r="A469" s="217"/>
      <c r="B469" s="217"/>
      <c r="C469" s="190"/>
      <c r="D469" s="190" t="s">
        <v>86</v>
      </c>
      <c r="E469" s="218"/>
      <c r="F469" s="219"/>
      <c r="G469" s="220">
        <f>[2]Source!AN687</f>
        <v>1.31</v>
      </c>
      <c r="H469" s="221" t="str">
        <f>[2]Source!DE687</f>
        <v/>
      </c>
      <c r="I469" s="219">
        <f>[2]Source!AV688</f>
        <v>1.0669999999999999</v>
      </c>
      <c r="J469" s="223">
        <f>[2]Source!R687-J479</f>
        <v>0</v>
      </c>
      <c r="K469" s="219">
        <f>IF([2]Source!BS688&lt;&gt; 0, [2]Source!BS688, 1)</f>
        <v>24.23</v>
      </c>
      <c r="L469" s="223">
        <f>[2]Source!R688-L479</f>
        <v>0</v>
      </c>
    </row>
    <row r="470" spans="1:22" ht="15" hidden="1" x14ac:dyDescent="0.25">
      <c r="A470" s="217"/>
      <c r="B470" s="217"/>
      <c r="C470" s="190"/>
      <c r="D470" s="190" t="s">
        <v>87</v>
      </c>
      <c r="E470" s="218"/>
      <c r="F470" s="219"/>
      <c r="G470" s="220">
        <f>[2]Source!AL687</f>
        <v>4.0599999999999996</v>
      </c>
      <c r="H470" s="221" t="str">
        <f>[2]Source!DD687</f>
        <v/>
      </c>
      <c r="I470" s="219">
        <f>[2]Source!AW688</f>
        <v>1.028</v>
      </c>
      <c r="J470" s="222">
        <f>[2]Source!P687</f>
        <v>0</v>
      </c>
      <c r="K470" s="219">
        <f>IF([2]Source!BC688&lt;&gt; 0, [2]Source!BC688, 1)</f>
        <v>6.33</v>
      </c>
      <c r="L470" s="222">
        <f>[2]Source!P688</f>
        <v>0</v>
      </c>
    </row>
    <row r="471" spans="1:22" ht="15" hidden="1" x14ac:dyDescent="0.25">
      <c r="A471" s="217"/>
      <c r="B471" s="217"/>
      <c r="C471" s="190"/>
      <c r="D471" s="190" t="s">
        <v>88</v>
      </c>
      <c r="E471" s="218" t="s">
        <v>89</v>
      </c>
      <c r="F471" s="219">
        <f>[2]Source!DN688</f>
        <v>79</v>
      </c>
      <c r="G471" s="220"/>
      <c r="H471" s="221"/>
      <c r="I471" s="219"/>
      <c r="J471" s="222">
        <f>SUM(Q466:Q470)</f>
        <v>0</v>
      </c>
      <c r="K471" s="219">
        <f>[2]Source!BZ688</f>
        <v>68</v>
      </c>
      <c r="L471" s="222">
        <f>SUM(R466:R470)</f>
        <v>0</v>
      </c>
    </row>
    <row r="472" spans="1:22" ht="15" hidden="1" x14ac:dyDescent="0.25">
      <c r="A472" s="217"/>
      <c r="B472" s="217"/>
      <c r="C472" s="190"/>
      <c r="D472" s="190" t="s">
        <v>90</v>
      </c>
      <c r="E472" s="218" t="s">
        <v>89</v>
      </c>
      <c r="F472" s="219">
        <f>[2]Source!DO688</f>
        <v>70</v>
      </c>
      <c r="G472" s="220"/>
      <c r="H472" s="221"/>
      <c r="I472" s="219"/>
      <c r="J472" s="222">
        <f>SUM(S466:S471)</f>
        <v>0</v>
      </c>
      <c r="K472" s="219">
        <f>[2]Source!CA688</f>
        <v>43</v>
      </c>
      <c r="L472" s="222">
        <f>SUM(T466:T471)</f>
        <v>0</v>
      </c>
    </row>
    <row r="473" spans="1:22" ht="15" hidden="1" x14ac:dyDescent="0.25">
      <c r="A473" s="217"/>
      <c r="B473" s="217"/>
      <c r="C473" s="190"/>
      <c r="D473" s="190" t="s">
        <v>91</v>
      </c>
      <c r="E473" s="218" t="s">
        <v>89</v>
      </c>
      <c r="F473" s="219">
        <f>175</f>
        <v>175</v>
      </c>
      <c r="G473" s="220"/>
      <c r="H473" s="221"/>
      <c r="I473" s="219"/>
      <c r="J473" s="222">
        <f>SUM(U466:U472)-J480</f>
        <v>0</v>
      </c>
      <c r="K473" s="219">
        <f>157</f>
        <v>157</v>
      </c>
      <c r="L473" s="222">
        <f>SUM(V466:V472)-L480</f>
        <v>0</v>
      </c>
    </row>
    <row r="474" spans="1:22" ht="15" hidden="1" x14ac:dyDescent="0.25">
      <c r="A474" s="224"/>
      <c r="B474" s="224"/>
      <c r="C474" s="191"/>
      <c r="D474" s="191" t="s">
        <v>92</v>
      </c>
      <c r="E474" s="225" t="s">
        <v>93</v>
      </c>
      <c r="F474" s="226">
        <f>[2]Source!AQ687</f>
        <v>51.58</v>
      </c>
      <c r="G474" s="227"/>
      <c r="H474" s="228" t="str">
        <f>[2]Source!DI687</f>
        <v/>
      </c>
      <c r="I474" s="226">
        <f>[2]Source!AV688</f>
        <v>1.0669999999999999</v>
      </c>
      <c r="J474" s="229">
        <f>[2]Source!U687</f>
        <v>0</v>
      </c>
      <c r="K474" s="226"/>
      <c r="L474" s="229"/>
    </row>
    <row r="475" spans="1:22" ht="14.25" hidden="1" x14ac:dyDescent="0.2">
      <c r="D475" s="230" t="s">
        <v>94</v>
      </c>
      <c r="I475" s="462">
        <f>J467+J468+J470+J471+J472+J473</f>
        <v>0</v>
      </c>
      <c r="J475" s="462"/>
      <c r="K475" s="462">
        <f>L467+L468+L470+L471+L472+L473</f>
        <v>0</v>
      </c>
      <c r="L475" s="462"/>
      <c r="O475" s="231">
        <f>J467+J468+J470+J471+J472+J473</f>
        <v>0</v>
      </c>
      <c r="P475" s="231">
        <f>L467+L468+L470+L471+L472+L473</f>
        <v>0</v>
      </c>
    </row>
    <row r="476" spans="1:22" hidden="1" x14ac:dyDescent="0.2"/>
    <row r="477" spans="1:22" ht="53.25" hidden="1" x14ac:dyDescent="0.25">
      <c r="A477" s="217">
        <v>50</v>
      </c>
      <c r="B477" s="217" t="str">
        <f>CONCATENATE([2]Source!E687, "/1")</f>
        <v>43/1</v>
      </c>
      <c r="C477" s="190" t="s">
        <v>264</v>
      </c>
      <c r="D477" s="190" t="s">
        <v>95</v>
      </c>
      <c r="E477" s="218" t="str">
        <f>[2]Source!H687</f>
        <v>1  ШТ.</v>
      </c>
      <c r="F477" s="219">
        <f>[2]Source!I687</f>
        <v>0</v>
      </c>
      <c r="G477" s="220"/>
      <c r="H477" s="221"/>
      <c r="I477" s="219"/>
      <c r="J477" s="222"/>
      <c r="K477" s="219"/>
      <c r="L477" s="222"/>
    </row>
    <row r="478" spans="1:22" ht="15" hidden="1" x14ac:dyDescent="0.25">
      <c r="A478" s="217"/>
      <c r="B478" s="217"/>
      <c r="C478" s="190"/>
      <c r="D478" s="190" t="s">
        <v>85</v>
      </c>
      <c r="E478" s="218"/>
      <c r="F478" s="219"/>
      <c r="G478" s="220">
        <f t="shared" ref="G478:L478" si="16">G479</f>
        <v>1.31</v>
      </c>
      <c r="H478" s="232" t="str">
        <f t="shared" si="16"/>
        <v>)*(1.67-1)</v>
      </c>
      <c r="I478" s="219">
        <f t="shared" si="16"/>
        <v>1.0669999999999999</v>
      </c>
      <c r="J478" s="222">
        <f t="shared" si="16"/>
        <v>0</v>
      </c>
      <c r="K478" s="219">
        <f t="shared" si="16"/>
        <v>24.23</v>
      </c>
      <c r="L478" s="222">
        <f t="shared" si="16"/>
        <v>0</v>
      </c>
    </row>
    <row r="479" spans="1:22" ht="15" hidden="1" x14ac:dyDescent="0.25">
      <c r="A479" s="217"/>
      <c r="B479" s="217"/>
      <c r="C479" s="190"/>
      <c r="D479" s="190" t="s">
        <v>86</v>
      </c>
      <c r="E479" s="218"/>
      <c r="F479" s="219"/>
      <c r="G479" s="220">
        <f>[2]Source!AN687</f>
        <v>1.31</v>
      </c>
      <c r="H479" s="232" t="s">
        <v>96</v>
      </c>
      <c r="I479" s="219">
        <f>[2]Source!AV688</f>
        <v>1.0669999999999999</v>
      </c>
      <c r="J479" s="223">
        <f>ROUND(F466*G479*I479*(1.67-1), 2)</f>
        <v>0</v>
      </c>
      <c r="K479" s="219">
        <f>IF([2]Source!BS688&lt;&gt; 0, [2]Source!BS688, 1)</f>
        <v>24.23</v>
      </c>
      <c r="L479" s="223">
        <f>ROUND(ROUND(F466*G479*I479*(1.67-1), 2)*K479, 2)</f>
        <v>0</v>
      </c>
    </row>
    <row r="480" spans="1:22" ht="15" hidden="1" x14ac:dyDescent="0.25">
      <c r="A480" s="217"/>
      <c r="B480" s="217"/>
      <c r="C480" s="190"/>
      <c r="D480" s="190" t="s">
        <v>91</v>
      </c>
      <c r="E480" s="218" t="s">
        <v>89</v>
      </c>
      <c r="F480" s="219">
        <f>175</f>
        <v>175</v>
      </c>
      <c r="G480" s="220"/>
      <c r="H480" s="221"/>
      <c r="I480" s="219"/>
      <c r="J480" s="222">
        <f>ROUND(J479*(F480/100), 2)</f>
        <v>0</v>
      </c>
      <c r="K480" s="219">
        <f>157</f>
        <v>157</v>
      </c>
      <c r="L480" s="222">
        <f>ROUND(L479*(K480/100), 2)</f>
        <v>0</v>
      </c>
    </row>
    <row r="481" spans="1:22" ht="14.25" hidden="1" x14ac:dyDescent="0.2">
      <c r="A481" s="192"/>
      <c r="B481" s="192"/>
      <c r="C481" s="192"/>
      <c r="D481" s="233" t="s">
        <v>94</v>
      </c>
      <c r="E481" s="192"/>
      <c r="F481" s="192"/>
      <c r="G481" s="192"/>
      <c r="H481" s="192"/>
      <c r="I481" s="463">
        <f>J480+J479</f>
        <v>0</v>
      </c>
      <c r="J481" s="463"/>
      <c r="K481" s="463">
        <f>L480+L479</f>
        <v>0</v>
      </c>
      <c r="L481" s="463"/>
      <c r="O481" s="231">
        <f>I481</f>
        <v>0</v>
      </c>
      <c r="P481" s="231">
        <f>K481</f>
        <v>0</v>
      </c>
    </row>
    <row r="482" spans="1:22" hidden="1" x14ac:dyDescent="0.2"/>
    <row r="483" spans="1:22" ht="70.5" hidden="1" x14ac:dyDescent="0.25">
      <c r="A483" s="234">
        <v>51</v>
      </c>
      <c r="B483" s="234" t="str">
        <f>[2]Source!E689</f>
        <v>44</v>
      </c>
      <c r="C483" s="193" t="str">
        <f>[2]Source!F689</f>
        <v>Согласовать стоимость</v>
      </c>
      <c r="D483" s="193" t="s">
        <v>290</v>
      </c>
      <c r="E483" s="235" t="str">
        <f>[2]Source!H689</f>
        <v>шт.</v>
      </c>
      <c r="F483" s="236">
        <f>[2]Source!I689</f>
        <v>0</v>
      </c>
      <c r="G483" s="237">
        <f>[2]Source!AL689</f>
        <v>52596.77</v>
      </c>
      <c r="H483" s="238" t="str">
        <f>[2]Source!DD689</f>
        <v>=239841,29/4,24*1,03*1,012</v>
      </c>
      <c r="I483" s="236">
        <f>[2]Source!AW690</f>
        <v>1</v>
      </c>
      <c r="J483" s="239">
        <f>[2]Source!P689</f>
        <v>0</v>
      </c>
      <c r="K483" s="236">
        <f>IF([2]Source!BC690&lt;&gt; 0, [2]Source!BC690, 1)</f>
        <v>4.5599999999999996</v>
      </c>
      <c r="L483" s="239">
        <f>[2]Source!P690</f>
        <v>0</v>
      </c>
      <c r="Q483" s="113">
        <f>[2]Source!X689</f>
        <v>0</v>
      </c>
      <c r="R483" s="113">
        <f>[2]Source!X690</f>
        <v>0</v>
      </c>
      <c r="S483" s="113">
        <f>[2]Source!Y689</f>
        <v>0</v>
      </c>
      <c r="T483" s="113">
        <f>[2]Source!Y690</f>
        <v>0</v>
      </c>
      <c r="U483" s="113">
        <f>ROUND((175/100)*ROUND([2]Source!R689, 2), 2)</f>
        <v>0</v>
      </c>
      <c r="V483" s="113">
        <f>ROUND((157/100)*ROUND([2]Source!R690, 2), 2)</f>
        <v>0</v>
      </c>
    </row>
    <row r="484" spans="1:22" ht="14.25" hidden="1" x14ac:dyDescent="0.2">
      <c r="A484" s="194"/>
      <c r="B484" s="194"/>
      <c r="C484" s="194"/>
      <c r="D484" s="240" t="s">
        <v>94</v>
      </c>
      <c r="E484" s="194"/>
      <c r="F484" s="194"/>
      <c r="G484" s="194"/>
      <c r="H484" s="194"/>
      <c r="I484" s="522">
        <f>J483</f>
        <v>0</v>
      </c>
      <c r="J484" s="522"/>
      <c r="K484" s="522">
        <f>L483</f>
        <v>0</v>
      </c>
      <c r="L484" s="522"/>
      <c r="O484" s="231">
        <f>J483</f>
        <v>0</v>
      </c>
      <c r="P484" s="231">
        <f>L483</f>
        <v>0</v>
      </c>
    </row>
    <row r="485" spans="1:22" hidden="1" x14ac:dyDescent="0.2"/>
    <row r="486" spans="1:22" hidden="1" x14ac:dyDescent="0.2"/>
    <row r="487" spans="1:22" ht="14.25" hidden="1" x14ac:dyDescent="0.2">
      <c r="A487" s="464" t="str">
        <f>CONCATENATE("Итого по подразделу: ",IF([2]Source!G692&lt;&gt;"Новый подраздел", [2]Source!G692, ""))</f>
        <v>Итого по подразделу: В2-5</v>
      </c>
      <c r="B487" s="464"/>
      <c r="C487" s="464"/>
      <c r="D487" s="464"/>
      <c r="E487" s="464"/>
      <c r="F487" s="464"/>
      <c r="G487" s="464"/>
      <c r="H487" s="464"/>
      <c r="I487" s="465">
        <f>SUM(O465:O486)</f>
        <v>0</v>
      </c>
      <c r="J487" s="466"/>
      <c r="K487" s="465">
        <f>SUM(P465:P486)</f>
        <v>0</v>
      </c>
      <c r="L487" s="466"/>
    </row>
    <row r="488" spans="1:22" hidden="1" x14ac:dyDescent="0.2">
      <c r="A488" s="113" t="s">
        <v>44</v>
      </c>
      <c r="J488" s="113">
        <f>SUM(W465:W487)</f>
        <v>0</v>
      </c>
      <c r="K488" s="113">
        <f>SUM(X465:X487)</f>
        <v>0</v>
      </c>
    </row>
    <row r="489" spans="1:22" hidden="1" x14ac:dyDescent="0.2">
      <c r="A489" s="113" t="s">
        <v>45</v>
      </c>
      <c r="J489" s="113">
        <f>SUM(Y465:Y488)</f>
        <v>0</v>
      </c>
      <c r="K489" s="113">
        <f>SUM(Z465:Z488)</f>
        <v>0</v>
      </c>
    </row>
    <row r="490" spans="1:22" hidden="1" x14ac:dyDescent="0.2"/>
    <row r="491" spans="1:22" ht="16.5" hidden="1" x14ac:dyDescent="0.25">
      <c r="A491" s="451" t="str">
        <f>CONCATENATE("Подраздел: ",IF([2]Source!G722&lt;&gt;"Новый подраздел", [2]Source!G722, ""))</f>
        <v>Подраздел: В2-6, В2-6р</v>
      </c>
      <c r="B491" s="451"/>
      <c r="C491" s="451"/>
      <c r="D491" s="451"/>
      <c r="E491" s="451"/>
      <c r="F491" s="451"/>
      <c r="G491" s="451"/>
      <c r="H491" s="451"/>
      <c r="I491" s="451"/>
      <c r="J491" s="451"/>
      <c r="K491" s="451"/>
      <c r="L491" s="451"/>
    </row>
    <row r="492" spans="1:22" ht="53.25" hidden="1" x14ac:dyDescent="0.25">
      <c r="A492" s="217">
        <v>52</v>
      </c>
      <c r="B492" s="217" t="str">
        <f>[2]Source!E726</f>
        <v>45</v>
      </c>
      <c r="C492" s="190" t="s">
        <v>263</v>
      </c>
      <c r="D492" s="190" t="s">
        <v>104</v>
      </c>
      <c r="E492" s="218" t="str">
        <f>[2]Source!H726</f>
        <v>1  ШТ.</v>
      </c>
      <c r="F492" s="219">
        <f>[2]Source!I726</f>
        <v>0</v>
      </c>
      <c r="G492" s="220"/>
      <c r="H492" s="221"/>
      <c r="I492" s="219"/>
      <c r="J492" s="222"/>
      <c r="K492" s="219"/>
      <c r="L492" s="222"/>
      <c r="Q492" s="113">
        <f>[2]Source!X726</f>
        <v>0</v>
      </c>
      <c r="R492" s="113">
        <f>[2]Source!X727</f>
        <v>0</v>
      </c>
      <c r="S492" s="113">
        <f>[2]Source!Y726</f>
        <v>0</v>
      </c>
      <c r="T492" s="113">
        <f>[2]Source!Y727</f>
        <v>0</v>
      </c>
      <c r="U492" s="113">
        <f>ROUND((175/100)*ROUND([2]Source!R726, 2), 2)</f>
        <v>0</v>
      </c>
      <c r="V492" s="113">
        <f>ROUND((157/100)*ROUND([2]Source!R727, 2), 2)</f>
        <v>0</v>
      </c>
    </row>
    <row r="493" spans="1:22" ht="15" hidden="1" x14ac:dyDescent="0.25">
      <c r="A493" s="217"/>
      <c r="B493" s="217"/>
      <c r="C493" s="190"/>
      <c r="D493" s="190" t="s">
        <v>84</v>
      </c>
      <c r="E493" s="218"/>
      <c r="F493" s="219"/>
      <c r="G493" s="220">
        <f>[2]Source!AO726</f>
        <v>615.5</v>
      </c>
      <c r="H493" s="221" t="str">
        <f>[2]Source!DG726</f>
        <v>)*1,67</v>
      </c>
      <c r="I493" s="219">
        <f>[2]Source!AV727</f>
        <v>1.0669999999999999</v>
      </c>
      <c r="J493" s="222">
        <f>[2]Source!S726</f>
        <v>0</v>
      </c>
      <c r="K493" s="219">
        <f>IF([2]Source!BA727&lt;&gt; 0, [2]Source!BA727, 1)</f>
        <v>24.23</v>
      </c>
      <c r="L493" s="222">
        <f>[2]Source!S727</f>
        <v>0</v>
      </c>
    </row>
    <row r="494" spans="1:22" ht="15" hidden="1" x14ac:dyDescent="0.25">
      <c r="A494" s="217"/>
      <c r="B494" s="217"/>
      <c r="C494" s="190"/>
      <c r="D494" s="190" t="s">
        <v>85</v>
      </c>
      <c r="E494" s="218"/>
      <c r="F494" s="219"/>
      <c r="G494" s="220">
        <f>[2]Source!AM726</f>
        <v>15.8</v>
      </c>
      <c r="H494" s="221" t="str">
        <f>[2]Source!DE726</f>
        <v/>
      </c>
      <c r="I494" s="219">
        <f>[2]Source!AV727</f>
        <v>1.0669999999999999</v>
      </c>
      <c r="J494" s="222">
        <f>[2]Source!Q726-J504</f>
        <v>0</v>
      </c>
      <c r="K494" s="219">
        <f>IF([2]Source!BB727&lt;&gt; 0, [2]Source!BB727, 1)</f>
        <v>7.5</v>
      </c>
      <c r="L494" s="222">
        <f>[2]Source!Q727-L504</f>
        <v>0</v>
      </c>
    </row>
    <row r="495" spans="1:22" ht="15" hidden="1" x14ac:dyDescent="0.25">
      <c r="A495" s="217"/>
      <c r="B495" s="217"/>
      <c r="C495" s="190"/>
      <c r="D495" s="190" t="s">
        <v>86</v>
      </c>
      <c r="E495" s="218"/>
      <c r="F495" s="219"/>
      <c r="G495" s="220">
        <f>[2]Source!AN726</f>
        <v>1.31</v>
      </c>
      <c r="H495" s="221" t="str">
        <f>[2]Source!DE726</f>
        <v/>
      </c>
      <c r="I495" s="219">
        <f>[2]Source!AV727</f>
        <v>1.0669999999999999</v>
      </c>
      <c r="J495" s="223">
        <f>[2]Source!R726-J505</f>
        <v>0</v>
      </c>
      <c r="K495" s="219">
        <f>IF([2]Source!BS727&lt;&gt; 0, [2]Source!BS727, 1)</f>
        <v>24.23</v>
      </c>
      <c r="L495" s="223">
        <f>[2]Source!R727-L505</f>
        <v>0</v>
      </c>
    </row>
    <row r="496" spans="1:22" ht="15" hidden="1" x14ac:dyDescent="0.25">
      <c r="A496" s="217"/>
      <c r="B496" s="217"/>
      <c r="C496" s="190"/>
      <c r="D496" s="190" t="s">
        <v>87</v>
      </c>
      <c r="E496" s="218"/>
      <c r="F496" s="219"/>
      <c r="G496" s="220">
        <f>[2]Source!AL726</f>
        <v>4.0599999999999996</v>
      </c>
      <c r="H496" s="221" t="str">
        <f>[2]Source!DD726</f>
        <v/>
      </c>
      <c r="I496" s="219">
        <f>[2]Source!AW727</f>
        <v>1.028</v>
      </c>
      <c r="J496" s="222">
        <f>[2]Source!P726</f>
        <v>0</v>
      </c>
      <c r="K496" s="219">
        <f>IF([2]Source!BC727&lt;&gt; 0, [2]Source!BC727, 1)</f>
        <v>6.33</v>
      </c>
      <c r="L496" s="222">
        <f>[2]Source!P727</f>
        <v>0</v>
      </c>
    </row>
    <row r="497" spans="1:22" ht="15" hidden="1" x14ac:dyDescent="0.25">
      <c r="A497" s="217"/>
      <c r="B497" s="217"/>
      <c r="C497" s="190"/>
      <c r="D497" s="190" t="s">
        <v>88</v>
      </c>
      <c r="E497" s="218" t="s">
        <v>89</v>
      </c>
      <c r="F497" s="219">
        <f>[2]Source!DN727</f>
        <v>79</v>
      </c>
      <c r="G497" s="220"/>
      <c r="H497" s="221"/>
      <c r="I497" s="219"/>
      <c r="J497" s="222">
        <f>SUM(Q492:Q496)</f>
        <v>0</v>
      </c>
      <c r="K497" s="219">
        <f>[2]Source!BZ727</f>
        <v>68</v>
      </c>
      <c r="L497" s="222">
        <f>SUM(R492:R496)</f>
        <v>0</v>
      </c>
    </row>
    <row r="498" spans="1:22" ht="15" hidden="1" x14ac:dyDescent="0.25">
      <c r="A498" s="217"/>
      <c r="B498" s="217"/>
      <c r="C498" s="190"/>
      <c r="D498" s="190" t="s">
        <v>90</v>
      </c>
      <c r="E498" s="218" t="s">
        <v>89</v>
      </c>
      <c r="F498" s="219">
        <f>[2]Source!DO727</f>
        <v>70</v>
      </c>
      <c r="G498" s="220"/>
      <c r="H498" s="221"/>
      <c r="I498" s="219"/>
      <c r="J498" s="222">
        <f>SUM(S492:S497)</f>
        <v>0</v>
      </c>
      <c r="K498" s="219">
        <f>[2]Source!CA727</f>
        <v>43</v>
      </c>
      <c r="L498" s="222">
        <f>SUM(T492:T497)</f>
        <v>0</v>
      </c>
    </row>
    <row r="499" spans="1:22" ht="15" hidden="1" x14ac:dyDescent="0.25">
      <c r="A499" s="217"/>
      <c r="B499" s="217"/>
      <c r="C499" s="190"/>
      <c r="D499" s="190" t="s">
        <v>91</v>
      </c>
      <c r="E499" s="218" t="s">
        <v>89</v>
      </c>
      <c r="F499" s="219">
        <f>175</f>
        <v>175</v>
      </c>
      <c r="G499" s="220"/>
      <c r="H499" s="221"/>
      <c r="I499" s="219"/>
      <c r="J499" s="222">
        <f>SUM(U492:U498)-J506</f>
        <v>0</v>
      </c>
      <c r="K499" s="219">
        <f>157</f>
        <v>157</v>
      </c>
      <c r="L499" s="222">
        <f>SUM(V492:V498)-L506</f>
        <v>0</v>
      </c>
    </row>
    <row r="500" spans="1:22" ht="15" hidden="1" x14ac:dyDescent="0.25">
      <c r="A500" s="224"/>
      <c r="B500" s="224"/>
      <c r="C500" s="191"/>
      <c r="D500" s="191" t="s">
        <v>92</v>
      </c>
      <c r="E500" s="225" t="s">
        <v>93</v>
      </c>
      <c r="F500" s="226">
        <f>[2]Source!AQ726</f>
        <v>51.58</v>
      </c>
      <c r="G500" s="227"/>
      <c r="H500" s="228" t="str">
        <f>[2]Source!DI726</f>
        <v/>
      </c>
      <c r="I500" s="226">
        <f>[2]Source!AV727</f>
        <v>1.0669999999999999</v>
      </c>
      <c r="J500" s="229">
        <f>[2]Source!U726</f>
        <v>0</v>
      </c>
      <c r="K500" s="226"/>
      <c r="L500" s="229"/>
    </row>
    <row r="501" spans="1:22" ht="14.25" hidden="1" x14ac:dyDescent="0.2">
      <c r="D501" s="230" t="s">
        <v>94</v>
      </c>
      <c r="I501" s="462">
        <f>J493+J494+J496+J497+J498+J499</f>
        <v>0</v>
      </c>
      <c r="J501" s="462"/>
      <c r="K501" s="462">
        <f>L493+L494+L496+L497+L498+L499</f>
        <v>0</v>
      </c>
      <c r="L501" s="462"/>
      <c r="O501" s="231">
        <f>J493+J494+J496+J497+J498+J499</f>
        <v>0</v>
      </c>
      <c r="P501" s="231">
        <f>L493+L494+L496+L497+L498+L499</f>
        <v>0</v>
      </c>
    </row>
    <row r="502" spans="1:22" hidden="1" x14ac:dyDescent="0.2"/>
    <row r="503" spans="1:22" ht="53.25" hidden="1" x14ac:dyDescent="0.25">
      <c r="A503" s="217">
        <v>53</v>
      </c>
      <c r="B503" s="217" t="str">
        <f>CONCATENATE([2]Source!E726, "/1")</f>
        <v>45/1</v>
      </c>
      <c r="C503" s="190" t="s">
        <v>264</v>
      </c>
      <c r="D503" s="190" t="s">
        <v>95</v>
      </c>
      <c r="E503" s="218" t="str">
        <f>[2]Source!H726</f>
        <v>1  ШТ.</v>
      </c>
      <c r="F503" s="219">
        <f>[2]Source!I726</f>
        <v>0</v>
      </c>
      <c r="G503" s="220"/>
      <c r="H503" s="221"/>
      <c r="I503" s="219"/>
      <c r="J503" s="222"/>
      <c r="K503" s="219"/>
      <c r="L503" s="222"/>
    </row>
    <row r="504" spans="1:22" ht="15" hidden="1" x14ac:dyDescent="0.25">
      <c r="A504" s="217"/>
      <c r="B504" s="217"/>
      <c r="C504" s="190"/>
      <c r="D504" s="190" t="s">
        <v>85</v>
      </c>
      <c r="E504" s="218"/>
      <c r="F504" s="219"/>
      <c r="G504" s="220">
        <f t="shared" ref="G504:L504" si="17">G505</f>
        <v>1.31</v>
      </c>
      <c r="H504" s="232" t="str">
        <f t="shared" si="17"/>
        <v>)*(1.67-1)</v>
      </c>
      <c r="I504" s="219">
        <f t="shared" si="17"/>
        <v>1.0669999999999999</v>
      </c>
      <c r="J504" s="222">
        <f t="shared" si="17"/>
        <v>0</v>
      </c>
      <c r="K504" s="219">
        <f t="shared" si="17"/>
        <v>24.23</v>
      </c>
      <c r="L504" s="222">
        <f t="shared" si="17"/>
        <v>0</v>
      </c>
    </row>
    <row r="505" spans="1:22" ht="15" hidden="1" x14ac:dyDescent="0.25">
      <c r="A505" s="217"/>
      <c r="B505" s="217"/>
      <c r="C505" s="190"/>
      <c r="D505" s="190" t="s">
        <v>86</v>
      </c>
      <c r="E505" s="218"/>
      <c r="F505" s="219"/>
      <c r="G505" s="220">
        <f>[2]Source!AN726</f>
        <v>1.31</v>
      </c>
      <c r="H505" s="232" t="s">
        <v>96</v>
      </c>
      <c r="I505" s="219">
        <f>[2]Source!AV727</f>
        <v>1.0669999999999999</v>
      </c>
      <c r="J505" s="223">
        <f>ROUND(F492*G505*I505*(1.67-1), 2)</f>
        <v>0</v>
      </c>
      <c r="K505" s="219">
        <f>IF([2]Source!BS727&lt;&gt; 0, [2]Source!BS727, 1)</f>
        <v>24.23</v>
      </c>
      <c r="L505" s="223">
        <f>ROUND(ROUND(F492*G505*I505*(1.67-1), 2)*K505, 2)</f>
        <v>0</v>
      </c>
    </row>
    <row r="506" spans="1:22" ht="15" hidden="1" x14ac:dyDescent="0.25">
      <c r="A506" s="217"/>
      <c r="B506" s="217"/>
      <c r="C506" s="190"/>
      <c r="D506" s="190" t="s">
        <v>91</v>
      </c>
      <c r="E506" s="218" t="s">
        <v>89</v>
      </c>
      <c r="F506" s="219">
        <f>175</f>
        <v>175</v>
      </c>
      <c r="G506" s="220"/>
      <c r="H506" s="221"/>
      <c r="I506" s="219"/>
      <c r="J506" s="222">
        <f>ROUND(J505*(F506/100), 2)</f>
        <v>0</v>
      </c>
      <c r="K506" s="219">
        <f>157</f>
        <v>157</v>
      </c>
      <c r="L506" s="222">
        <f>ROUND(L505*(K506/100), 2)</f>
        <v>0</v>
      </c>
    </row>
    <row r="507" spans="1:22" ht="14.25" hidden="1" x14ac:dyDescent="0.2">
      <c r="A507" s="192"/>
      <c r="B507" s="192"/>
      <c r="C507" s="192"/>
      <c r="D507" s="233" t="s">
        <v>94</v>
      </c>
      <c r="E507" s="192"/>
      <c r="F507" s="192"/>
      <c r="G507" s="192"/>
      <c r="H507" s="192"/>
      <c r="I507" s="463">
        <f>J506+J505</f>
        <v>0</v>
      </c>
      <c r="J507" s="463"/>
      <c r="K507" s="463">
        <f>L506+L505</f>
        <v>0</v>
      </c>
      <c r="L507" s="463"/>
      <c r="O507" s="231">
        <f>I507</f>
        <v>0</v>
      </c>
      <c r="P507" s="231">
        <f>K507</f>
        <v>0</v>
      </c>
    </row>
    <row r="508" spans="1:22" hidden="1" x14ac:dyDescent="0.2"/>
    <row r="509" spans="1:22" ht="70.5" hidden="1" x14ac:dyDescent="0.25">
      <c r="A509" s="234">
        <v>54</v>
      </c>
      <c r="B509" s="234" t="str">
        <f>[2]Source!E728</f>
        <v>46</v>
      </c>
      <c r="C509" s="193" t="str">
        <f>[2]Source!F728</f>
        <v>Согласовать стоимость</v>
      </c>
      <c r="D509" s="193" t="s">
        <v>291</v>
      </c>
      <c r="E509" s="235" t="str">
        <f>[2]Source!H728</f>
        <v>шт.</v>
      </c>
      <c r="F509" s="236">
        <f>[2]Source!I728</f>
        <v>0</v>
      </c>
      <c r="G509" s="237">
        <f>[2]Source!AL728</f>
        <v>181919.92</v>
      </c>
      <c r="H509" s="238" t="str">
        <f>[2]Source!DD728</f>
        <v>=829554,84/4,24*1,03*1,012</v>
      </c>
      <c r="I509" s="236">
        <f>[2]Source!AW729</f>
        <v>1</v>
      </c>
      <c r="J509" s="239">
        <f>[2]Source!P728</f>
        <v>0</v>
      </c>
      <c r="K509" s="236">
        <f>IF([2]Source!BC729&lt;&gt; 0, [2]Source!BC729, 1)</f>
        <v>4.5599999999999996</v>
      </c>
      <c r="L509" s="239">
        <f>[2]Source!P729</f>
        <v>0</v>
      </c>
      <c r="Q509" s="113">
        <f>[2]Source!X728</f>
        <v>0</v>
      </c>
      <c r="R509" s="113">
        <f>[2]Source!X729</f>
        <v>0</v>
      </c>
      <c r="S509" s="113">
        <f>[2]Source!Y728</f>
        <v>0</v>
      </c>
      <c r="T509" s="113">
        <f>[2]Source!Y729</f>
        <v>0</v>
      </c>
      <c r="U509" s="113">
        <f>ROUND((175/100)*ROUND([2]Source!R728, 2), 2)</f>
        <v>0</v>
      </c>
      <c r="V509" s="113">
        <f>ROUND((157/100)*ROUND([2]Source!R729, 2), 2)</f>
        <v>0</v>
      </c>
    </row>
    <row r="510" spans="1:22" ht="14.25" hidden="1" x14ac:dyDescent="0.2">
      <c r="A510" s="194"/>
      <c r="B510" s="194"/>
      <c r="C510" s="194"/>
      <c r="D510" s="240" t="s">
        <v>94</v>
      </c>
      <c r="E510" s="194"/>
      <c r="F510" s="194"/>
      <c r="G510" s="194"/>
      <c r="H510" s="194"/>
      <c r="I510" s="522">
        <f>J509</f>
        <v>0</v>
      </c>
      <c r="J510" s="522"/>
      <c r="K510" s="522">
        <f>L509</f>
        <v>0</v>
      </c>
      <c r="L510" s="522"/>
      <c r="O510" s="231">
        <f>J509</f>
        <v>0</v>
      </c>
      <c r="P510" s="231">
        <f>L509</f>
        <v>0</v>
      </c>
    </row>
    <row r="511" spans="1:22" hidden="1" x14ac:dyDescent="0.2"/>
    <row r="512" spans="1:22" hidden="1" x14ac:dyDescent="0.2"/>
    <row r="513" spans="1:22" ht="14.25" hidden="1" x14ac:dyDescent="0.2">
      <c r="A513" s="464" t="str">
        <f>CONCATENATE("Итого по подразделу: ",IF([2]Source!G731&lt;&gt;"Новый подраздел", [2]Source!G731, ""))</f>
        <v>Итого по подразделу: В2-6, В2-6р</v>
      </c>
      <c r="B513" s="464"/>
      <c r="C513" s="464"/>
      <c r="D513" s="464"/>
      <c r="E513" s="464"/>
      <c r="F513" s="464"/>
      <c r="G513" s="464"/>
      <c r="H513" s="464"/>
      <c r="I513" s="465">
        <f>SUM(O491:O512)</f>
        <v>0</v>
      </c>
      <c r="J513" s="466"/>
      <c r="K513" s="465">
        <f>SUM(P491:P512)</f>
        <v>0</v>
      </c>
      <c r="L513" s="466"/>
    </row>
    <row r="514" spans="1:22" hidden="1" x14ac:dyDescent="0.2">
      <c r="A514" s="113" t="s">
        <v>44</v>
      </c>
      <c r="J514" s="113">
        <f>SUM(W491:W513)</f>
        <v>0</v>
      </c>
      <c r="K514" s="113">
        <f>SUM(X491:X513)</f>
        <v>0</v>
      </c>
    </row>
    <row r="515" spans="1:22" hidden="1" x14ac:dyDescent="0.2">
      <c r="A515" s="113" t="s">
        <v>45</v>
      </c>
      <c r="J515" s="113">
        <f>SUM(Y491:Y514)</f>
        <v>0</v>
      </c>
      <c r="K515" s="113">
        <f>SUM(Z491:Z514)</f>
        <v>0</v>
      </c>
    </row>
    <row r="517" spans="1:22" ht="16.5" x14ac:dyDescent="0.25">
      <c r="A517" s="451" t="str">
        <f>CONCATENATE("Подраздел: ",IF([2]Source!G761&lt;&gt;"Новый подраздел", [2]Source!G761, ""))</f>
        <v>Подраздел: В2-6.1, В2-6.1р</v>
      </c>
      <c r="B517" s="451"/>
      <c r="C517" s="451"/>
      <c r="D517" s="451"/>
      <c r="E517" s="451"/>
      <c r="F517" s="451"/>
      <c r="G517" s="451"/>
      <c r="H517" s="451"/>
      <c r="I517" s="451"/>
      <c r="J517" s="451"/>
      <c r="K517" s="451"/>
      <c r="L517" s="451"/>
    </row>
    <row r="518" spans="1:22" ht="91.5" hidden="1" x14ac:dyDescent="0.25">
      <c r="A518" s="217">
        <v>55</v>
      </c>
      <c r="B518" s="217" t="str">
        <f>[2]Source!E765</f>
        <v>47</v>
      </c>
      <c r="C518" s="190" t="s">
        <v>270</v>
      </c>
      <c r="D518" s="190" t="s">
        <v>105</v>
      </c>
      <c r="E518" s="218" t="str">
        <f>[2]Source!H765</f>
        <v>1 вентилятор</v>
      </c>
      <c r="F518" s="219">
        <f>[2]Source!I765</f>
        <v>0</v>
      </c>
      <c r="G518" s="220"/>
      <c r="H518" s="221"/>
      <c r="I518" s="219"/>
      <c r="J518" s="222"/>
      <c r="K518" s="219"/>
      <c r="L518" s="222"/>
      <c r="Q518" s="113">
        <f>[2]Source!X765</f>
        <v>0</v>
      </c>
      <c r="R518" s="113">
        <f>[2]Source!X766</f>
        <v>0</v>
      </c>
      <c r="S518" s="113">
        <f>[2]Source!Y765</f>
        <v>0</v>
      </c>
      <c r="T518" s="113">
        <f>[2]Source!Y766</f>
        <v>0</v>
      </c>
      <c r="U518" s="113">
        <f>ROUND((175/100)*ROUND([2]Source!R765, 2), 2)</f>
        <v>0</v>
      </c>
      <c r="V518" s="113">
        <f>ROUND((157/100)*ROUND([2]Source!R766, 2), 2)</f>
        <v>0</v>
      </c>
    </row>
    <row r="519" spans="1:22" ht="15" hidden="1" x14ac:dyDescent="0.25">
      <c r="A519" s="217"/>
      <c r="B519" s="217"/>
      <c r="C519" s="190"/>
      <c r="D519" s="190" t="s">
        <v>84</v>
      </c>
      <c r="E519" s="218"/>
      <c r="F519" s="219"/>
      <c r="G519" s="220">
        <f>[2]Source!AO765</f>
        <v>62.6</v>
      </c>
      <c r="H519" s="221" t="str">
        <f>[2]Source!DG765</f>
        <v>)*1,05)*1,67</v>
      </c>
      <c r="I519" s="219">
        <f>[2]Source!AV766</f>
        <v>1.0669999999999999</v>
      </c>
      <c r="J519" s="222">
        <f>[2]Source!S765</f>
        <v>0</v>
      </c>
      <c r="K519" s="219">
        <f>IF([2]Source!BA766&lt;&gt; 0, [2]Source!BA766, 1)</f>
        <v>24.23</v>
      </c>
      <c r="L519" s="222">
        <f>[2]Source!S766</f>
        <v>0</v>
      </c>
    </row>
    <row r="520" spans="1:22" ht="15" hidden="1" x14ac:dyDescent="0.25">
      <c r="A520" s="217"/>
      <c r="B520" s="217"/>
      <c r="C520" s="190"/>
      <c r="D520" s="190" t="s">
        <v>85</v>
      </c>
      <c r="E520" s="218"/>
      <c r="F520" s="219"/>
      <c r="G520" s="220">
        <f>[2]Source!AM765</f>
        <v>8.82</v>
      </c>
      <c r="H520" s="221" t="str">
        <f>[2]Source!DE765</f>
        <v>)*1,05</v>
      </c>
      <c r="I520" s="219">
        <f>[2]Source!AV766</f>
        <v>1.0669999999999999</v>
      </c>
      <c r="J520" s="222">
        <f>[2]Source!Q765-J530</f>
        <v>0</v>
      </c>
      <c r="K520" s="219">
        <f>IF([2]Source!BB766&lt;&gt; 0, [2]Source!BB766, 1)</f>
        <v>9.06</v>
      </c>
      <c r="L520" s="222">
        <f>[2]Source!Q766-L530</f>
        <v>0</v>
      </c>
    </row>
    <row r="521" spans="1:22" ht="15" hidden="1" x14ac:dyDescent="0.25">
      <c r="A521" s="217"/>
      <c r="B521" s="217"/>
      <c r="C521" s="190"/>
      <c r="D521" s="190" t="s">
        <v>86</v>
      </c>
      <c r="E521" s="218"/>
      <c r="F521" s="219"/>
      <c r="G521" s="220">
        <f>[2]Source!AN765</f>
        <v>1.47</v>
      </c>
      <c r="H521" s="221" t="str">
        <f>[2]Source!DE765</f>
        <v>)*1,05</v>
      </c>
      <c r="I521" s="219">
        <f>[2]Source!AV766</f>
        <v>1.0669999999999999</v>
      </c>
      <c r="J521" s="223">
        <f>[2]Source!R765-J531</f>
        <v>0</v>
      </c>
      <c r="K521" s="219">
        <f>IF([2]Source!BS766&lt;&gt; 0, [2]Source!BS766, 1)</f>
        <v>24.23</v>
      </c>
      <c r="L521" s="223">
        <f>[2]Source!R766-L531</f>
        <v>0</v>
      </c>
    </row>
    <row r="522" spans="1:22" ht="15" hidden="1" x14ac:dyDescent="0.25">
      <c r="A522" s="217"/>
      <c r="B522" s="217"/>
      <c r="C522" s="190"/>
      <c r="D522" s="190" t="s">
        <v>87</v>
      </c>
      <c r="E522" s="218"/>
      <c r="F522" s="219"/>
      <c r="G522" s="220">
        <f>[2]Source!AL765</f>
        <v>2.62</v>
      </c>
      <c r="H522" s="221" t="str">
        <f>[2]Source!DD765</f>
        <v/>
      </c>
      <c r="I522" s="219">
        <f>[2]Source!AW766</f>
        <v>1</v>
      </c>
      <c r="J522" s="222">
        <f>[2]Source!P765</f>
        <v>0</v>
      </c>
      <c r="K522" s="219">
        <f>IF([2]Source!BC766&lt;&gt; 0, [2]Source!BC766, 1)</f>
        <v>2.52</v>
      </c>
      <c r="L522" s="222">
        <f>[2]Source!P766</f>
        <v>0</v>
      </c>
    </row>
    <row r="523" spans="1:22" ht="15" hidden="1" x14ac:dyDescent="0.25">
      <c r="A523" s="217"/>
      <c r="B523" s="217"/>
      <c r="C523" s="190"/>
      <c r="D523" s="190" t="s">
        <v>88</v>
      </c>
      <c r="E523" s="218" t="s">
        <v>89</v>
      </c>
      <c r="F523" s="219">
        <f>[2]Source!DN766</f>
        <v>125</v>
      </c>
      <c r="G523" s="220"/>
      <c r="H523" s="221"/>
      <c r="I523" s="219"/>
      <c r="J523" s="222">
        <f>SUM(Q518:Q522)</f>
        <v>0</v>
      </c>
      <c r="K523" s="219">
        <f>[2]Source!BZ766</f>
        <v>100</v>
      </c>
      <c r="L523" s="222">
        <f>SUM(R518:R522)</f>
        <v>0</v>
      </c>
    </row>
    <row r="524" spans="1:22" ht="15" hidden="1" x14ac:dyDescent="0.25">
      <c r="A524" s="217"/>
      <c r="B524" s="217"/>
      <c r="C524" s="190"/>
      <c r="D524" s="190" t="s">
        <v>90</v>
      </c>
      <c r="E524" s="218" t="s">
        <v>89</v>
      </c>
      <c r="F524" s="219">
        <f>[2]Source!DO766</f>
        <v>94</v>
      </c>
      <c r="G524" s="220"/>
      <c r="H524" s="221"/>
      <c r="I524" s="219"/>
      <c r="J524" s="222">
        <f>SUM(S518:S523)</f>
        <v>0</v>
      </c>
      <c r="K524" s="219">
        <f>[2]Source!CA766</f>
        <v>45</v>
      </c>
      <c r="L524" s="222">
        <f>SUM(T518:T523)</f>
        <v>0</v>
      </c>
    </row>
    <row r="525" spans="1:22" ht="15" hidden="1" x14ac:dyDescent="0.25">
      <c r="A525" s="217"/>
      <c r="B525" s="217"/>
      <c r="C525" s="190"/>
      <c r="D525" s="190" t="s">
        <v>91</v>
      </c>
      <c r="E525" s="218" t="s">
        <v>89</v>
      </c>
      <c r="F525" s="219">
        <f>175</f>
        <v>175</v>
      </c>
      <c r="G525" s="220"/>
      <c r="H525" s="221"/>
      <c r="I525" s="219"/>
      <c r="J525" s="222">
        <f>SUM(U518:U524)-J532</f>
        <v>0</v>
      </c>
      <c r="K525" s="219">
        <f>157</f>
        <v>157</v>
      </c>
      <c r="L525" s="222">
        <f>SUM(V518:V524)-L532</f>
        <v>0</v>
      </c>
    </row>
    <row r="526" spans="1:22" ht="15" hidden="1" x14ac:dyDescent="0.25">
      <c r="A526" s="224"/>
      <c r="B526" s="224"/>
      <c r="C526" s="191"/>
      <c r="D526" s="191" t="s">
        <v>92</v>
      </c>
      <c r="E526" s="225" t="s">
        <v>93</v>
      </c>
      <c r="F526" s="226">
        <f>[2]Source!AQ765</f>
        <v>4.96</v>
      </c>
      <c r="G526" s="227"/>
      <c r="H526" s="228" t="str">
        <f>[2]Source!DI765</f>
        <v>)*1,05</v>
      </c>
      <c r="I526" s="226">
        <f>[2]Source!AV766</f>
        <v>1.0669999999999999</v>
      </c>
      <c r="J526" s="229">
        <f>[2]Source!U765</f>
        <v>0</v>
      </c>
      <c r="K526" s="226"/>
      <c r="L526" s="229"/>
    </row>
    <row r="527" spans="1:22" ht="14.25" hidden="1" x14ac:dyDescent="0.2">
      <c r="D527" s="230" t="s">
        <v>94</v>
      </c>
      <c r="I527" s="462">
        <f>J519+J520+J522+J523+J524+J525</f>
        <v>0</v>
      </c>
      <c r="J527" s="462"/>
      <c r="K527" s="462">
        <f>L519+L520+L522+L523+L524+L525</f>
        <v>0</v>
      </c>
      <c r="L527" s="462"/>
      <c r="O527" s="231">
        <f>J519+J520+J522+J523+J524+J525</f>
        <v>0</v>
      </c>
      <c r="P527" s="231">
        <f>L519+L520+L522+L523+L524+L525</f>
        <v>0</v>
      </c>
    </row>
    <row r="528" spans="1:22" hidden="1" x14ac:dyDescent="0.2"/>
    <row r="529" spans="1:22" ht="91.5" hidden="1" x14ac:dyDescent="0.25">
      <c r="A529" s="217">
        <v>56</v>
      </c>
      <c r="B529" s="217" t="str">
        <f>CONCATENATE([2]Source!E765, "/1")</f>
        <v>47/1</v>
      </c>
      <c r="C529" s="190" t="s">
        <v>271</v>
      </c>
      <c r="D529" s="190" t="s">
        <v>95</v>
      </c>
      <c r="E529" s="218" t="str">
        <f>[2]Source!H765</f>
        <v>1 вентилятор</v>
      </c>
      <c r="F529" s="219">
        <f>[2]Source!I765</f>
        <v>0</v>
      </c>
      <c r="G529" s="220"/>
      <c r="H529" s="221"/>
      <c r="I529" s="219"/>
      <c r="J529" s="222"/>
      <c r="K529" s="219"/>
      <c r="L529" s="222"/>
    </row>
    <row r="530" spans="1:22" ht="15" hidden="1" x14ac:dyDescent="0.25">
      <c r="A530" s="217"/>
      <c r="B530" s="217"/>
      <c r="C530" s="190"/>
      <c r="D530" s="190" t="s">
        <v>85</v>
      </c>
      <c r="E530" s="218"/>
      <c r="F530" s="219"/>
      <c r="G530" s="220">
        <f t="shared" ref="G530:L530" si="18">G531</f>
        <v>1.47</v>
      </c>
      <c r="H530" s="232" t="str">
        <f t="shared" si="18"/>
        <v>)*(1.67-1)*1.05</v>
      </c>
      <c r="I530" s="219">
        <f t="shared" si="18"/>
        <v>1.0669999999999999</v>
      </c>
      <c r="J530" s="222">
        <f t="shared" si="18"/>
        <v>0</v>
      </c>
      <c r="K530" s="219">
        <f t="shared" si="18"/>
        <v>24.23</v>
      </c>
      <c r="L530" s="222">
        <f t="shared" si="18"/>
        <v>0</v>
      </c>
    </row>
    <row r="531" spans="1:22" ht="15" hidden="1" x14ac:dyDescent="0.25">
      <c r="A531" s="217"/>
      <c r="B531" s="217"/>
      <c r="C531" s="190"/>
      <c r="D531" s="190" t="s">
        <v>86</v>
      </c>
      <c r="E531" s="218"/>
      <c r="F531" s="219"/>
      <c r="G531" s="220">
        <f>[2]Source!AN765</f>
        <v>1.47</v>
      </c>
      <c r="H531" s="232" t="s">
        <v>106</v>
      </c>
      <c r="I531" s="219">
        <f>[2]Source!AV766</f>
        <v>1.0669999999999999</v>
      </c>
      <c r="J531" s="223">
        <f>ROUND(F518*G531*I531*(1.67-1)*1.05, 2)</f>
        <v>0</v>
      </c>
      <c r="K531" s="219">
        <f>IF([2]Source!BS766&lt;&gt; 0, [2]Source!BS766, 1)</f>
        <v>24.23</v>
      </c>
      <c r="L531" s="223">
        <f>ROUND(ROUND(F518*G531*I531*(1.67-1)*1.05, 2)*K531, 2)</f>
        <v>0</v>
      </c>
    </row>
    <row r="532" spans="1:22" ht="15" hidden="1" x14ac:dyDescent="0.25">
      <c r="A532" s="217"/>
      <c r="B532" s="217"/>
      <c r="C532" s="190"/>
      <c r="D532" s="190" t="s">
        <v>91</v>
      </c>
      <c r="E532" s="218" t="s">
        <v>89</v>
      </c>
      <c r="F532" s="219">
        <f>175</f>
        <v>175</v>
      </c>
      <c r="G532" s="220"/>
      <c r="H532" s="221"/>
      <c r="I532" s="219"/>
      <c r="J532" s="222">
        <f>ROUND(J531*(F532/100), 2)</f>
        <v>0</v>
      </c>
      <c r="K532" s="219">
        <f>157</f>
        <v>157</v>
      </c>
      <c r="L532" s="222">
        <f>ROUND(L531*(K532/100), 2)</f>
        <v>0</v>
      </c>
    </row>
    <row r="533" spans="1:22" ht="14.25" hidden="1" x14ac:dyDescent="0.2">
      <c r="A533" s="192"/>
      <c r="B533" s="192"/>
      <c r="C533" s="192"/>
      <c r="D533" s="233" t="s">
        <v>94</v>
      </c>
      <c r="E533" s="192"/>
      <c r="F533" s="192"/>
      <c r="G533" s="192"/>
      <c r="H533" s="192"/>
      <c r="I533" s="463">
        <f>J532+J531</f>
        <v>0</v>
      </c>
      <c r="J533" s="463"/>
      <c r="K533" s="463">
        <f>L532+L531</f>
        <v>0</v>
      </c>
      <c r="L533" s="463"/>
      <c r="O533" s="231">
        <f>I533</f>
        <v>0</v>
      </c>
      <c r="P533" s="231">
        <f>K533</f>
        <v>0</v>
      </c>
    </row>
    <row r="535" spans="1:22" ht="105" hidden="1" x14ac:dyDescent="0.25">
      <c r="A535" s="217">
        <v>57</v>
      </c>
      <c r="B535" s="217" t="str">
        <f>[2]Source!E767</f>
        <v>48</v>
      </c>
      <c r="C535" s="190" t="s">
        <v>272</v>
      </c>
      <c r="D535" s="190" t="s">
        <v>107</v>
      </c>
      <c r="E535" s="218" t="str">
        <f>[2]Source!H767</f>
        <v>1  ШТ.</v>
      </c>
      <c r="F535" s="219">
        <f>[2]Source!I767</f>
        <v>0</v>
      </c>
      <c r="G535" s="220"/>
      <c r="H535" s="221"/>
      <c r="I535" s="219"/>
      <c r="J535" s="222"/>
      <c r="K535" s="219"/>
      <c r="L535" s="222"/>
      <c r="Q535" s="113">
        <f>[2]Source!X767</f>
        <v>0</v>
      </c>
      <c r="R535" s="113">
        <f>[2]Source!X768</f>
        <v>0</v>
      </c>
      <c r="S535" s="113">
        <f>[2]Source!Y767</f>
        <v>0</v>
      </c>
      <c r="T535" s="113">
        <f>[2]Source!Y768</f>
        <v>0</v>
      </c>
      <c r="U535" s="113">
        <f>ROUND((175/100)*ROUND([2]Source!R767, 2), 2)</f>
        <v>0</v>
      </c>
      <c r="V535" s="113">
        <f>ROUND((157/100)*ROUND([2]Source!R768, 2), 2)</f>
        <v>0</v>
      </c>
    </row>
    <row r="536" spans="1:22" ht="15" hidden="1" x14ac:dyDescent="0.25">
      <c r="A536" s="217"/>
      <c r="B536" s="217"/>
      <c r="C536" s="190"/>
      <c r="D536" s="190" t="s">
        <v>84</v>
      </c>
      <c r="E536" s="218"/>
      <c r="F536" s="219"/>
      <c r="G536" s="220">
        <f>[2]Source!AO767</f>
        <v>26.78</v>
      </c>
      <c r="H536" s="221" t="str">
        <f>[2]Source!DG767</f>
        <v>)*1,67</v>
      </c>
      <c r="I536" s="219">
        <f>[2]Source!AV768</f>
        <v>1.0469999999999999</v>
      </c>
      <c r="J536" s="222">
        <f>[2]Source!S767</f>
        <v>0</v>
      </c>
      <c r="K536" s="219">
        <f>IF([2]Source!BA768&lt;&gt; 0, [2]Source!BA768, 1)</f>
        <v>24.23</v>
      </c>
      <c r="L536" s="222">
        <f>[2]Source!S768</f>
        <v>0</v>
      </c>
    </row>
    <row r="537" spans="1:22" ht="15" hidden="1" x14ac:dyDescent="0.25">
      <c r="A537" s="217"/>
      <c r="B537" s="217"/>
      <c r="C537" s="190"/>
      <c r="D537" s="190" t="s">
        <v>85</v>
      </c>
      <c r="E537" s="218"/>
      <c r="F537" s="219"/>
      <c r="G537" s="220">
        <f>[2]Source!AM767</f>
        <v>3.81</v>
      </c>
      <c r="H537" s="221" t="str">
        <f>[2]Source!DE767</f>
        <v/>
      </c>
      <c r="I537" s="219">
        <f>[2]Source!AV768</f>
        <v>1.0469999999999999</v>
      </c>
      <c r="J537" s="222">
        <f>[2]Source!Q767-J547</f>
        <v>0</v>
      </c>
      <c r="K537" s="219">
        <f>IF([2]Source!BB768&lt;&gt; 0, [2]Source!BB768, 1)</f>
        <v>6.88</v>
      </c>
      <c r="L537" s="222">
        <f>[2]Source!Q768-L547</f>
        <v>0</v>
      </c>
    </row>
    <row r="538" spans="1:22" ht="15" hidden="1" x14ac:dyDescent="0.25">
      <c r="A538" s="217"/>
      <c r="B538" s="217"/>
      <c r="C538" s="190"/>
      <c r="D538" s="190" t="s">
        <v>86</v>
      </c>
      <c r="E538" s="218"/>
      <c r="F538" s="219"/>
      <c r="G538" s="220">
        <f>[2]Source!AN767</f>
        <v>0.27</v>
      </c>
      <c r="H538" s="221" t="str">
        <f>[2]Source!DE767</f>
        <v/>
      </c>
      <c r="I538" s="219">
        <f>[2]Source!AV768</f>
        <v>1.0469999999999999</v>
      </c>
      <c r="J538" s="223">
        <f>[2]Source!R767-J548</f>
        <v>0</v>
      </c>
      <c r="K538" s="219">
        <f>IF([2]Source!BS768&lt;&gt; 0, [2]Source!BS768, 1)</f>
        <v>24.23</v>
      </c>
      <c r="L538" s="223">
        <f>[2]Source!R768-L548</f>
        <v>0</v>
      </c>
    </row>
    <row r="539" spans="1:22" ht="15" hidden="1" x14ac:dyDescent="0.25">
      <c r="A539" s="217"/>
      <c r="B539" s="217"/>
      <c r="C539" s="190"/>
      <c r="D539" s="190" t="s">
        <v>87</v>
      </c>
      <c r="E539" s="218"/>
      <c r="F539" s="219"/>
      <c r="G539" s="220">
        <f>[2]Source!AL767</f>
        <v>14.07</v>
      </c>
      <c r="H539" s="221" t="str">
        <f>[2]Source!DD767</f>
        <v/>
      </c>
      <c r="I539" s="219">
        <f>[2]Source!AW768</f>
        <v>1</v>
      </c>
      <c r="J539" s="222">
        <f>[2]Source!P767</f>
        <v>0</v>
      </c>
      <c r="K539" s="219">
        <f>IF([2]Source!BC768&lt;&gt; 0, [2]Source!BC768, 1)</f>
        <v>5.58</v>
      </c>
      <c r="L539" s="222">
        <f>[2]Source!P768</f>
        <v>0</v>
      </c>
    </row>
    <row r="540" spans="1:22" ht="15" hidden="1" x14ac:dyDescent="0.25">
      <c r="A540" s="217"/>
      <c r="B540" s="217"/>
      <c r="C540" s="190"/>
      <c r="D540" s="190" t="s">
        <v>88</v>
      </c>
      <c r="E540" s="218" t="s">
        <v>89</v>
      </c>
      <c r="F540" s="219">
        <f>[2]Source!DN768</f>
        <v>112</v>
      </c>
      <c r="G540" s="220"/>
      <c r="H540" s="221"/>
      <c r="I540" s="219"/>
      <c r="J540" s="222">
        <f>SUM(Q535:Q539)</f>
        <v>0</v>
      </c>
      <c r="K540" s="219">
        <f>[2]Source!BZ768</f>
        <v>90</v>
      </c>
      <c r="L540" s="222">
        <f>SUM(R535:R539)</f>
        <v>0</v>
      </c>
    </row>
    <row r="541" spans="1:22" ht="15" hidden="1" x14ac:dyDescent="0.25">
      <c r="A541" s="217"/>
      <c r="B541" s="217"/>
      <c r="C541" s="190"/>
      <c r="D541" s="190" t="s">
        <v>90</v>
      </c>
      <c r="E541" s="218" t="s">
        <v>89</v>
      </c>
      <c r="F541" s="219">
        <f>[2]Source!DO768</f>
        <v>70</v>
      </c>
      <c r="G541" s="220"/>
      <c r="H541" s="221"/>
      <c r="I541" s="219"/>
      <c r="J541" s="222">
        <f>SUM(S535:S540)</f>
        <v>0</v>
      </c>
      <c r="K541" s="219">
        <f>[2]Source!CA768</f>
        <v>43</v>
      </c>
      <c r="L541" s="222">
        <f>SUM(T535:T540)</f>
        <v>0</v>
      </c>
    </row>
    <row r="542" spans="1:22" ht="15" hidden="1" x14ac:dyDescent="0.25">
      <c r="A542" s="217"/>
      <c r="B542" s="217"/>
      <c r="C542" s="190"/>
      <c r="D542" s="190" t="s">
        <v>91</v>
      </c>
      <c r="E542" s="218" t="s">
        <v>89</v>
      </c>
      <c r="F542" s="219">
        <f>175</f>
        <v>175</v>
      </c>
      <c r="G542" s="220"/>
      <c r="H542" s="221"/>
      <c r="I542" s="219"/>
      <c r="J542" s="222">
        <f>SUM(U535:U541)-J549</f>
        <v>0</v>
      </c>
      <c r="K542" s="219">
        <f>157</f>
        <v>157</v>
      </c>
      <c r="L542" s="222">
        <f>SUM(V535:V541)-L549</f>
        <v>0</v>
      </c>
    </row>
    <row r="543" spans="1:22" ht="15" hidden="1" x14ac:dyDescent="0.25">
      <c r="A543" s="224"/>
      <c r="B543" s="224"/>
      <c r="C543" s="191"/>
      <c r="D543" s="191" t="s">
        <v>92</v>
      </c>
      <c r="E543" s="225" t="s">
        <v>93</v>
      </c>
      <c r="F543" s="226">
        <f>[2]Source!AQ767</f>
        <v>2.06</v>
      </c>
      <c r="G543" s="227"/>
      <c r="H543" s="228" t="str">
        <f>[2]Source!DI767</f>
        <v/>
      </c>
      <c r="I543" s="226">
        <f>[2]Source!AV768</f>
        <v>1.0469999999999999</v>
      </c>
      <c r="J543" s="229">
        <f>[2]Source!U767</f>
        <v>0</v>
      </c>
      <c r="K543" s="226"/>
      <c r="L543" s="229"/>
    </row>
    <row r="544" spans="1:22" ht="14.25" hidden="1" x14ac:dyDescent="0.2">
      <c r="D544" s="230" t="s">
        <v>94</v>
      </c>
      <c r="I544" s="462">
        <f>J536+J537+J539+J540+J541+J542</f>
        <v>0</v>
      </c>
      <c r="J544" s="462"/>
      <c r="K544" s="462">
        <f>L536+L537+L539+L540+L541+L542</f>
        <v>0</v>
      </c>
      <c r="L544" s="462"/>
      <c r="O544" s="231">
        <f>J536+J537+J539+J540+J541+J542</f>
        <v>0</v>
      </c>
      <c r="P544" s="231">
        <f>L536+L537+L539+L540+L541+L542</f>
        <v>0</v>
      </c>
    </row>
    <row r="545" spans="1:22" hidden="1" x14ac:dyDescent="0.2"/>
    <row r="546" spans="1:22" ht="53.25" hidden="1" x14ac:dyDescent="0.25">
      <c r="A546" s="217">
        <v>58</v>
      </c>
      <c r="B546" s="217" t="str">
        <f>CONCATENATE([2]Source!E767, "/1")</f>
        <v>48/1</v>
      </c>
      <c r="C546" s="190" t="s">
        <v>273</v>
      </c>
      <c r="D546" s="190" t="s">
        <v>95</v>
      </c>
      <c r="E546" s="218" t="str">
        <f>[2]Source!H767</f>
        <v>1  ШТ.</v>
      </c>
      <c r="F546" s="219">
        <f>[2]Source!I767</f>
        <v>0</v>
      </c>
      <c r="G546" s="220"/>
      <c r="H546" s="221"/>
      <c r="I546" s="219"/>
      <c r="J546" s="222"/>
      <c r="K546" s="219"/>
      <c r="L546" s="222"/>
    </row>
    <row r="547" spans="1:22" ht="15" hidden="1" x14ac:dyDescent="0.25">
      <c r="A547" s="217"/>
      <c r="B547" s="217"/>
      <c r="C547" s="190"/>
      <c r="D547" s="190" t="s">
        <v>85</v>
      </c>
      <c r="E547" s="218"/>
      <c r="F547" s="219"/>
      <c r="G547" s="220">
        <f t="shared" ref="G547:L547" si="19">G548</f>
        <v>0.27</v>
      </c>
      <c r="H547" s="232" t="str">
        <f t="shared" si="19"/>
        <v>)*(1.67-1)</v>
      </c>
      <c r="I547" s="219">
        <f t="shared" si="19"/>
        <v>1.0469999999999999</v>
      </c>
      <c r="J547" s="222">
        <f t="shared" si="19"/>
        <v>0</v>
      </c>
      <c r="K547" s="219">
        <f t="shared" si="19"/>
        <v>24.23</v>
      </c>
      <c r="L547" s="222">
        <f t="shared" si="19"/>
        <v>0</v>
      </c>
    </row>
    <row r="548" spans="1:22" ht="15" hidden="1" x14ac:dyDescent="0.25">
      <c r="A548" s="217"/>
      <c r="B548" s="217"/>
      <c r="C548" s="190"/>
      <c r="D548" s="190" t="s">
        <v>86</v>
      </c>
      <c r="E548" s="218"/>
      <c r="F548" s="219"/>
      <c r="G548" s="220">
        <f>[2]Source!AN767</f>
        <v>0.27</v>
      </c>
      <c r="H548" s="232" t="s">
        <v>96</v>
      </c>
      <c r="I548" s="219">
        <f>[2]Source!AV768</f>
        <v>1.0469999999999999</v>
      </c>
      <c r="J548" s="223">
        <f>ROUND(F535*G548*I548*(1.67-1), 2)</f>
        <v>0</v>
      </c>
      <c r="K548" s="219">
        <f>IF([2]Source!BS768&lt;&gt; 0, [2]Source!BS768, 1)</f>
        <v>24.23</v>
      </c>
      <c r="L548" s="223">
        <f>ROUND(ROUND(F535*G548*I548*(1.67-1), 2)*K548, 2)</f>
        <v>0</v>
      </c>
    </row>
    <row r="549" spans="1:22" ht="15" hidden="1" x14ac:dyDescent="0.25">
      <c r="A549" s="217"/>
      <c r="B549" s="217"/>
      <c r="C549" s="190"/>
      <c r="D549" s="190" t="s">
        <v>91</v>
      </c>
      <c r="E549" s="218" t="s">
        <v>89</v>
      </c>
      <c r="F549" s="219">
        <f>175</f>
        <v>175</v>
      </c>
      <c r="G549" s="220"/>
      <c r="H549" s="221"/>
      <c r="I549" s="219"/>
      <c r="J549" s="222">
        <f>ROUND(J548*(F549/100), 2)</f>
        <v>0</v>
      </c>
      <c r="K549" s="219">
        <f>157</f>
        <v>157</v>
      </c>
      <c r="L549" s="222">
        <f>ROUND(L548*(K549/100), 2)</f>
        <v>0</v>
      </c>
    </row>
    <row r="550" spans="1:22" ht="14.25" hidden="1" x14ac:dyDescent="0.2">
      <c r="A550" s="192"/>
      <c r="B550" s="192"/>
      <c r="C550" s="192"/>
      <c r="D550" s="233" t="s">
        <v>94</v>
      </c>
      <c r="E550" s="192"/>
      <c r="F550" s="192"/>
      <c r="G550" s="192"/>
      <c r="H550" s="192"/>
      <c r="I550" s="463">
        <f>J549+J548</f>
        <v>0</v>
      </c>
      <c r="J550" s="463"/>
      <c r="K550" s="463">
        <f>L549+L548</f>
        <v>0</v>
      </c>
      <c r="L550" s="463"/>
      <c r="O550" s="231">
        <f>I550</f>
        <v>0</v>
      </c>
      <c r="P550" s="231">
        <f>K550</f>
        <v>0</v>
      </c>
    </row>
    <row r="551" spans="1:22" hidden="1" x14ac:dyDescent="0.2"/>
    <row r="552" spans="1:22" ht="115.5" hidden="1" x14ac:dyDescent="0.25">
      <c r="A552" s="224">
        <v>59</v>
      </c>
      <c r="B552" s="224" t="str">
        <f>[2]Source!E769</f>
        <v>49</v>
      </c>
      <c r="C552" s="191" t="str">
        <f>[2]Source!F769</f>
        <v>Согласовать стоимость</v>
      </c>
      <c r="D552" s="191" t="s">
        <v>292</v>
      </c>
      <c r="E552" s="225" t="str">
        <f>[2]Source!H769</f>
        <v>шт.</v>
      </c>
      <c r="F552" s="226">
        <f>[2]Source!I769</f>
        <v>0</v>
      </c>
      <c r="G552" s="227">
        <f>[2]Source!AL769</f>
        <v>5776.93</v>
      </c>
      <c r="H552" s="228" t="str">
        <f>[2]Source!DD769</f>
        <v>=32235,25/5,24*1,02</v>
      </c>
      <c r="I552" s="226">
        <f>[2]Source!AW770</f>
        <v>1</v>
      </c>
      <c r="J552" s="229">
        <f>[2]Source!P769</f>
        <v>0</v>
      </c>
      <c r="K552" s="226">
        <f>IF([2]Source!BC770&lt;&gt; 0, [2]Source!BC770, 1)</f>
        <v>5.58</v>
      </c>
      <c r="L552" s="229">
        <f>[2]Source!P770</f>
        <v>0</v>
      </c>
      <c r="Q552" s="113">
        <f>[2]Source!X769</f>
        <v>0</v>
      </c>
      <c r="R552" s="113">
        <f>[2]Source!X770</f>
        <v>0</v>
      </c>
      <c r="S552" s="113">
        <f>[2]Source!Y769</f>
        <v>0</v>
      </c>
      <c r="T552" s="113">
        <f>[2]Source!Y770</f>
        <v>0</v>
      </c>
      <c r="U552" s="113">
        <f>ROUND((175/100)*ROUND([2]Source!R769, 2), 2)</f>
        <v>0</v>
      </c>
      <c r="V552" s="113">
        <f>ROUND((157/100)*ROUND([2]Source!R770, 2), 2)</f>
        <v>0</v>
      </c>
    </row>
    <row r="553" spans="1:22" ht="14.25" hidden="1" x14ac:dyDescent="0.2">
      <c r="A553" s="192"/>
      <c r="B553" s="192"/>
      <c r="C553" s="192"/>
      <c r="D553" s="233" t="s">
        <v>94</v>
      </c>
      <c r="E553" s="192"/>
      <c r="F553" s="192"/>
      <c r="G553" s="192"/>
      <c r="H553" s="192"/>
      <c r="I553" s="463">
        <f>J552</f>
        <v>0</v>
      </c>
      <c r="J553" s="463"/>
      <c r="K553" s="463">
        <f>L552</f>
        <v>0</v>
      </c>
      <c r="L553" s="463"/>
      <c r="O553" s="231">
        <f>J552</f>
        <v>0</v>
      </c>
      <c r="P553" s="231">
        <f>L552</f>
        <v>0</v>
      </c>
    </row>
    <row r="554" spans="1:22" hidden="1" x14ac:dyDescent="0.2"/>
    <row r="555" spans="1:22" ht="53.25" x14ac:dyDescent="0.25">
      <c r="A555" s="217">
        <v>60</v>
      </c>
      <c r="B555" s="217" t="str">
        <f>[2]Source!E771</f>
        <v>50</v>
      </c>
      <c r="C555" s="190" t="s">
        <v>275</v>
      </c>
      <c r="D555" s="190" t="s">
        <v>108</v>
      </c>
      <c r="E555" s="218" t="str">
        <f>[2]Source!H771</f>
        <v>1 м2</v>
      </c>
      <c r="F555" s="219">
        <f>[2]Source!I771</f>
        <v>0.59279999999999999</v>
      </c>
      <c r="G555" s="220"/>
      <c r="H555" s="221"/>
      <c r="I555" s="219"/>
      <c r="J555" s="222"/>
      <c r="K555" s="219"/>
      <c r="L555" s="222"/>
      <c r="Q555" s="113">
        <f>[2]Source!X771</f>
        <v>85.94</v>
      </c>
      <c r="R555" s="113">
        <f>[2]Source!X772</f>
        <v>1665.81</v>
      </c>
      <c r="S555" s="113">
        <f>[2]Source!Y771</f>
        <v>64.63</v>
      </c>
      <c r="T555" s="113">
        <f>[2]Source!Y772</f>
        <v>749.61</v>
      </c>
      <c r="U555" s="113">
        <f>ROUND((175/100)*ROUND([2]Source!R771, 2), 2)</f>
        <v>0.26</v>
      </c>
      <c r="V555" s="113">
        <f>ROUND((157/100)*ROUND([2]Source!R772, 2), 2)</f>
        <v>5.7</v>
      </c>
    </row>
    <row r="556" spans="1:22" ht="15" x14ac:dyDescent="0.25">
      <c r="A556" s="217"/>
      <c r="B556" s="217"/>
      <c r="C556" s="190"/>
      <c r="D556" s="190" t="s">
        <v>84</v>
      </c>
      <c r="E556" s="218"/>
      <c r="F556" s="219"/>
      <c r="G556" s="220">
        <f>[2]Source!AO771</f>
        <v>65.09</v>
      </c>
      <c r="H556" s="221" t="str">
        <f>[2]Source!DG771</f>
        <v>)*1,67</v>
      </c>
      <c r="I556" s="219">
        <f>[2]Source!AV772</f>
        <v>1.0669999999999999</v>
      </c>
      <c r="J556" s="222">
        <f>[2]Source!S771</f>
        <v>68.75</v>
      </c>
      <c r="K556" s="219">
        <f>IF([2]Source!BA772&lt;&gt; 0, [2]Source!BA772, 1)</f>
        <v>24.23</v>
      </c>
      <c r="L556" s="222">
        <f>[2]Source!S772</f>
        <v>1665.81</v>
      </c>
    </row>
    <row r="557" spans="1:22" ht="15" x14ac:dyDescent="0.25">
      <c r="A557" s="217"/>
      <c r="B557" s="217"/>
      <c r="C557" s="190"/>
      <c r="D557" s="190" t="s">
        <v>85</v>
      </c>
      <c r="E557" s="218"/>
      <c r="F557" s="219"/>
      <c r="G557" s="220">
        <f>[2]Source!AM771</f>
        <v>0.77</v>
      </c>
      <c r="H557" s="221" t="str">
        <f>[2]Source!DE771</f>
        <v/>
      </c>
      <c r="I557" s="219">
        <f>[2]Source!AV772</f>
        <v>1.0669999999999999</v>
      </c>
      <c r="J557" s="222">
        <f>[2]Source!Q771-J567</f>
        <v>0.49</v>
      </c>
      <c r="K557" s="219">
        <f>IF([2]Source!BB772&lt;&gt; 0, [2]Source!BB772, 1)</f>
        <v>9.27</v>
      </c>
      <c r="L557" s="222">
        <f>[2]Source!Q772-L567</f>
        <v>4.54</v>
      </c>
    </row>
    <row r="558" spans="1:22" ht="15" x14ac:dyDescent="0.25">
      <c r="A558" s="217"/>
      <c r="B558" s="217"/>
      <c r="C558" s="190"/>
      <c r="D558" s="190" t="s">
        <v>86</v>
      </c>
      <c r="E558" s="218"/>
      <c r="F558" s="219"/>
      <c r="G558" s="220">
        <f>[2]Source!AN771</f>
        <v>0.14000000000000001</v>
      </c>
      <c r="H558" s="221" t="str">
        <f>[2]Source!DE771</f>
        <v/>
      </c>
      <c r="I558" s="219">
        <f>[2]Source!AV772</f>
        <v>1.0669999999999999</v>
      </c>
      <c r="J558" s="223">
        <f>[2]Source!R771-J568</f>
        <v>0.09</v>
      </c>
      <c r="K558" s="219">
        <f>IF([2]Source!BS772&lt;&gt; 0, [2]Source!BS772, 1)</f>
        <v>24.23</v>
      </c>
      <c r="L558" s="223">
        <f>[2]Source!R772-L568</f>
        <v>2.1800000000000002</v>
      </c>
    </row>
    <row r="559" spans="1:22" ht="15" x14ac:dyDescent="0.25">
      <c r="A559" s="217"/>
      <c r="B559" s="217"/>
      <c r="C559" s="190"/>
      <c r="D559" s="190" t="s">
        <v>87</v>
      </c>
      <c r="E559" s="218"/>
      <c r="F559" s="219"/>
      <c r="G559" s="220">
        <f>[2]Source!AL771</f>
        <v>5.43</v>
      </c>
      <c r="H559" s="221" t="str">
        <f>[2]Source!DD771</f>
        <v/>
      </c>
      <c r="I559" s="219">
        <f>[2]Source!AW772</f>
        <v>1</v>
      </c>
      <c r="J559" s="222">
        <f>[2]Source!P771</f>
        <v>3.22</v>
      </c>
      <c r="K559" s="219">
        <f>IF([2]Source!BC772&lt;&gt; 0, [2]Source!BC772, 1)</f>
        <v>3.52</v>
      </c>
      <c r="L559" s="222">
        <f>[2]Source!P772</f>
        <v>11.33</v>
      </c>
    </row>
    <row r="560" spans="1:22" ht="15" x14ac:dyDescent="0.25">
      <c r="A560" s="217"/>
      <c r="B560" s="217"/>
      <c r="C560" s="190"/>
      <c r="D560" s="190" t="s">
        <v>88</v>
      </c>
      <c r="E560" s="218" t="s">
        <v>89</v>
      </c>
      <c r="F560" s="219">
        <f>[2]Source!DN772</f>
        <v>125</v>
      </c>
      <c r="G560" s="220"/>
      <c r="H560" s="221"/>
      <c r="I560" s="219"/>
      <c r="J560" s="222">
        <f>SUM(Q555:Q559)</f>
        <v>85.94</v>
      </c>
      <c r="K560" s="219">
        <f>[2]Source!BZ772</f>
        <v>100</v>
      </c>
      <c r="L560" s="222">
        <f>SUM(R555:R559)</f>
        <v>1665.81</v>
      </c>
    </row>
    <row r="561" spans="1:22" ht="15" x14ac:dyDescent="0.25">
      <c r="A561" s="217"/>
      <c r="B561" s="217"/>
      <c r="C561" s="190"/>
      <c r="D561" s="190" t="s">
        <v>90</v>
      </c>
      <c r="E561" s="218" t="s">
        <v>89</v>
      </c>
      <c r="F561" s="219">
        <f>[2]Source!DO772</f>
        <v>94</v>
      </c>
      <c r="G561" s="220"/>
      <c r="H561" s="221"/>
      <c r="I561" s="219"/>
      <c r="J561" s="222">
        <f>SUM(S555:S560)</f>
        <v>64.63</v>
      </c>
      <c r="K561" s="219">
        <f>[2]Source!CA772</f>
        <v>45</v>
      </c>
      <c r="L561" s="222">
        <f>SUM(T555:T560)</f>
        <v>749.61</v>
      </c>
    </row>
    <row r="562" spans="1:22" ht="15" x14ac:dyDescent="0.25">
      <c r="A562" s="217"/>
      <c r="B562" s="217"/>
      <c r="C562" s="190"/>
      <c r="D562" s="190" t="s">
        <v>91</v>
      </c>
      <c r="E562" s="218" t="s">
        <v>89</v>
      </c>
      <c r="F562" s="219">
        <f>175</f>
        <v>175</v>
      </c>
      <c r="G562" s="220"/>
      <c r="H562" s="221"/>
      <c r="I562" s="219"/>
      <c r="J562" s="222">
        <f>SUM(U555:U561)-J569</f>
        <v>0.15</v>
      </c>
      <c r="K562" s="219">
        <f>157</f>
        <v>157</v>
      </c>
      <c r="L562" s="222">
        <f>SUM(V555:V561)-L569</f>
        <v>3.42</v>
      </c>
    </row>
    <row r="563" spans="1:22" ht="15" x14ac:dyDescent="0.25">
      <c r="A563" s="224"/>
      <c r="B563" s="224"/>
      <c r="C563" s="191"/>
      <c r="D563" s="191" t="s">
        <v>92</v>
      </c>
      <c r="E563" s="225" t="s">
        <v>93</v>
      </c>
      <c r="F563" s="226">
        <f>[2]Source!AQ771</f>
        <v>5.75</v>
      </c>
      <c r="G563" s="227"/>
      <c r="H563" s="228" t="str">
        <f>[2]Source!DI771</f>
        <v/>
      </c>
      <c r="I563" s="226">
        <f>[2]Source!AV772</f>
        <v>1.0669999999999999</v>
      </c>
      <c r="J563" s="229">
        <f>[2]Source!U771</f>
        <v>3.64</v>
      </c>
      <c r="K563" s="226"/>
      <c r="L563" s="229"/>
    </row>
    <row r="564" spans="1:22" ht="14.25" x14ac:dyDescent="0.2">
      <c r="D564" s="230" t="s">
        <v>94</v>
      </c>
      <c r="I564" s="462">
        <f>J556+J557+J559+J560+J561+J562</f>
        <v>223.18</v>
      </c>
      <c r="J564" s="462"/>
      <c r="K564" s="462">
        <f>L556+L557+L559+L560+L561+L562</f>
        <v>4100.5200000000004</v>
      </c>
      <c r="L564" s="462"/>
      <c r="O564" s="231">
        <f>J556+J557+J559+J560+J561+J562</f>
        <v>223.18</v>
      </c>
      <c r="P564" s="231">
        <f>L556+L557+L559+L560+L561+L562</f>
        <v>4100.5200000000004</v>
      </c>
    </row>
    <row r="566" spans="1:22" ht="53.25" x14ac:dyDescent="0.25">
      <c r="A566" s="217">
        <v>61</v>
      </c>
      <c r="B566" s="217" t="str">
        <f>CONCATENATE([2]Source!E771, "/1")</f>
        <v>50/1</v>
      </c>
      <c r="C566" s="190" t="s">
        <v>277</v>
      </c>
      <c r="D566" s="190" t="s">
        <v>95</v>
      </c>
      <c r="E566" s="218" t="str">
        <f>[2]Source!H771</f>
        <v>1 м2</v>
      </c>
      <c r="F566" s="219">
        <f>[2]Source!I771</f>
        <v>0.59279999999999999</v>
      </c>
      <c r="G566" s="220"/>
      <c r="H566" s="221"/>
      <c r="I566" s="219"/>
      <c r="J566" s="222"/>
      <c r="K566" s="219"/>
      <c r="L566" s="222"/>
    </row>
    <row r="567" spans="1:22" ht="15" x14ac:dyDescent="0.25">
      <c r="A567" s="217"/>
      <c r="B567" s="217"/>
      <c r="C567" s="190"/>
      <c r="D567" s="190" t="s">
        <v>85</v>
      </c>
      <c r="E567" s="218"/>
      <c r="F567" s="219"/>
      <c r="G567" s="220">
        <f t="shared" ref="G567:L567" si="20">G568</f>
        <v>0.14000000000000001</v>
      </c>
      <c r="H567" s="232" t="str">
        <f t="shared" si="20"/>
        <v>)*(1.67-1)</v>
      </c>
      <c r="I567" s="219">
        <f t="shared" si="20"/>
        <v>1.0669999999999999</v>
      </c>
      <c r="J567" s="222">
        <f t="shared" si="20"/>
        <v>0.06</v>
      </c>
      <c r="K567" s="219">
        <f t="shared" si="20"/>
        <v>24.23</v>
      </c>
      <c r="L567" s="222">
        <f t="shared" si="20"/>
        <v>1.45</v>
      </c>
    </row>
    <row r="568" spans="1:22" ht="15" x14ac:dyDescent="0.25">
      <c r="A568" s="217"/>
      <c r="B568" s="217"/>
      <c r="C568" s="190"/>
      <c r="D568" s="190" t="s">
        <v>86</v>
      </c>
      <c r="E568" s="218"/>
      <c r="F568" s="219"/>
      <c r="G568" s="220">
        <f>[2]Source!AN771</f>
        <v>0.14000000000000001</v>
      </c>
      <c r="H568" s="232" t="s">
        <v>96</v>
      </c>
      <c r="I568" s="219">
        <f>[2]Source!AV772</f>
        <v>1.0669999999999999</v>
      </c>
      <c r="J568" s="223">
        <f>ROUND(F555*G568*I568*(1.67-1), 2)</f>
        <v>0.06</v>
      </c>
      <c r="K568" s="219">
        <f>IF([2]Source!BS772&lt;&gt; 0, [2]Source!BS772, 1)</f>
        <v>24.23</v>
      </c>
      <c r="L568" s="223">
        <f>ROUND(ROUND(F555*G568*I568*(1.67-1), 2)*K568, 2)</f>
        <v>1.45</v>
      </c>
    </row>
    <row r="569" spans="1:22" ht="15" x14ac:dyDescent="0.25">
      <c r="A569" s="217"/>
      <c r="B569" s="217"/>
      <c r="C569" s="190"/>
      <c r="D569" s="190" t="s">
        <v>91</v>
      </c>
      <c r="E569" s="218" t="s">
        <v>89</v>
      </c>
      <c r="F569" s="219">
        <f>175</f>
        <v>175</v>
      </c>
      <c r="G569" s="220"/>
      <c r="H569" s="221"/>
      <c r="I569" s="219"/>
      <c r="J569" s="222">
        <f>ROUND(J568*(F569/100), 2)</f>
        <v>0.11</v>
      </c>
      <c r="K569" s="219">
        <f>157</f>
        <v>157</v>
      </c>
      <c r="L569" s="222">
        <f>ROUND(L568*(K569/100), 2)</f>
        <v>2.2799999999999998</v>
      </c>
    </row>
    <row r="570" spans="1:22" ht="14.25" x14ac:dyDescent="0.2">
      <c r="A570" s="192"/>
      <c r="B570" s="192"/>
      <c r="C570" s="192"/>
      <c r="D570" s="233" t="s">
        <v>94</v>
      </c>
      <c r="E570" s="192"/>
      <c r="F570" s="192"/>
      <c r="G570" s="192"/>
      <c r="H570" s="192"/>
      <c r="I570" s="463">
        <f>J569+J568</f>
        <v>0.17</v>
      </c>
      <c r="J570" s="463"/>
      <c r="K570" s="463">
        <f>L569+L568</f>
        <v>3.73</v>
      </c>
      <c r="L570" s="463"/>
      <c r="O570" s="231">
        <f>I570</f>
        <v>0.17</v>
      </c>
      <c r="P570" s="231">
        <f>K570</f>
        <v>3.73</v>
      </c>
    </row>
    <row r="572" spans="1:22" ht="70.5" x14ac:dyDescent="0.25">
      <c r="A572" s="224">
        <v>62</v>
      </c>
      <c r="B572" s="224" t="str">
        <f>[2]Source!E773</f>
        <v>51</v>
      </c>
      <c r="C572" s="191" t="str">
        <f>[2]Source!F773</f>
        <v>МКЭ-28-685/6-1 от 14.03.2016</v>
      </c>
      <c r="D572" s="191" t="s">
        <v>293</v>
      </c>
      <c r="E572" s="225" t="str">
        <f>[2]Source!H773</f>
        <v>шт.</v>
      </c>
      <c r="F572" s="226">
        <f>[2]Source!I773</f>
        <v>4</v>
      </c>
      <c r="G572" s="229">
        <f>J572/F572</f>
        <v>189.38</v>
      </c>
      <c r="H572" s="228"/>
      <c r="I572" s="226">
        <f>[2]Source!AW774</f>
        <v>1</v>
      </c>
      <c r="J572" s="229">
        <f>[2]Source!P773</f>
        <v>757.51</v>
      </c>
      <c r="K572" s="226">
        <f>IF([2]Source!BC774&lt;&gt; 0, [2]Source!BC774, 1)</f>
        <v>5.58</v>
      </c>
      <c r="L572" s="229">
        <f>[2]Source!P774</f>
        <v>4226.88</v>
      </c>
      <c r="M572" s="185">
        <f>N572/5.58</f>
        <v>757.51</v>
      </c>
      <c r="N572" s="185">
        <f>1036*1.02*I572*F572</f>
        <v>4226.88</v>
      </c>
      <c r="Q572" s="113">
        <f>[2]Source!X773</f>
        <v>0</v>
      </c>
      <c r="R572" s="113">
        <f>[2]Source!X774</f>
        <v>0</v>
      </c>
      <c r="S572" s="113">
        <f>[2]Source!Y773</f>
        <v>0</v>
      </c>
      <c r="T572" s="113">
        <f>[2]Source!Y774</f>
        <v>0</v>
      </c>
      <c r="U572" s="113">
        <f>ROUND((175/100)*ROUND([2]Source!R773, 2), 2)</f>
        <v>0</v>
      </c>
      <c r="V572" s="113">
        <f>ROUND((157/100)*ROUND([2]Source!R774, 2), 2)</f>
        <v>0</v>
      </c>
    </row>
    <row r="573" spans="1:22" ht="14.25" x14ac:dyDescent="0.2">
      <c r="A573" s="192"/>
      <c r="B573" s="192"/>
      <c r="C573" s="192"/>
      <c r="D573" s="233" t="s">
        <v>94</v>
      </c>
      <c r="E573" s="192"/>
      <c r="F573" s="192"/>
      <c r="G573" s="192"/>
      <c r="H573" s="192"/>
      <c r="I573" s="463">
        <f>J572</f>
        <v>757.51</v>
      </c>
      <c r="J573" s="463"/>
      <c r="K573" s="463">
        <f>L572</f>
        <v>4226.88</v>
      </c>
      <c r="L573" s="463"/>
      <c r="O573" s="231">
        <f>J572</f>
        <v>757.51</v>
      </c>
      <c r="P573" s="231">
        <f>L572</f>
        <v>4226.88</v>
      </c>
    </row>
    <row r="575" spans="1:22" ht="53.25" x14ac:dyDescent="0.25">
      <c r="A575" s="217">
        <v>63</v>
      </c>
      <c r="B575" s="217" t="str">
        <f>[2]Source!E775</f>
        <v>52</v>
      </c>
      <c r="C575" s="190" t="s">
        <v>294</v>
      </c>
      <c r="D575" s="190" t="s">
        <v>114</v>
      </c>
      <c r="E575" s="218" t="str">
        <f>[2]Source!H775</f>
        <v>1 клапан</v>
      </c>
      <c r="F575" s="219">
        <f>[2]Source!I775</f>
        <v>2</v>
      </c>
      <c r="G575" s="220"/>
      <c r="H575" s="221"/>
      <c r="I575" s="219"/>
      <c r="J575" s="222"/>
      <c r="K575" s="219"/>
      <c r="L575" s="222"/>
      <c r="Q575" s="113">
        <f>[2]Source!X775</f>
        <v>66.2</v>
      </c>
      <c r="R575" s="113">
        <f>[2]Source!X776</f>
        <v>1283.22</v>
      </c>
      <c r="S575" s="113">
        <f>[2]Source!Y775</f>
        <v>49.78</v>
      </c>
      <c r="T575" s="113">
        <f>[2]Source!Y776</f>
        <v>577.45000000000005</v>
      </c>
      <c r="U575" s="113">
        <f>ROUND((175/100)*ROUND([2]Source!R775, 2), 2)</f>
        <v>2.19</v>
      </c>
      <c r="V575" s="113">
        <f>ROUND((157/100)*ROUND([2]Source!R776, 2), 2)</f>
        <v>47.56</v>
      </c>
    </row>
    <row r="576" spans="1:22" ht="15" x14ac:dyDescent="0.25">
      <c r="A576" s="217"/>
      <c r="B576" s="217"/>
      <c r="C576" s="190"/>
      <c r="D576" s="190" t="s">
        <v>84</v>
      </c>
      <c r="E576" s="218"/>
      <c r="F576" s="219"/>
      <c r="G576" s="220">
        <f>[2]Source!AO775</f>
        <v>14.86</v>
      </c>
      <c r="H576" s="221" t="str">
        <f>[2]Source!DG775</f>
        <v>)*1,67</v>
      </c>
      <c r="I576" s="219">
        <f>[2]Source!AV776</f>
        <v>1.0669999999999999</v>
      </c>
      <c r="J576" s="222">
        <f>[2]Source!S775</f>
        <v>52.96</v>
      </c>
      <c r="K576" s="219">
        <f>IF([2]Source!BA776&lt;&gt; 0, [2]Source!BA776, 1)</f>
        <v>24.23</v>
      </c>
      <c r="L576" s="222">
        <f>[2]Source!S776</f>
        <v>1283.22</v>
      </c>
    </row>
    <row r="577" spans="1:22" ht="15" x14ac:dyDescent="0.25">
      <c r="A577" s="217"/>
      <c r="B577" s="217"/>
      <c r="C577" s="190"/>
      <c r="D577" s="190" t="s">
        <v>85</v>
      </c>
      <c r="E577" s="218"/>
      <c r="F577" s="219"/>
      <c r="G577" s="220">
        <f>[2]Source!AM775</f>
        <v>1.49</v>
      </c>
      <c r="H577" s="221" t="str">
        <f>[2]Source!DE775</f>
        <v/>
      </c>
      <c r="I577" s="219">
        <f>[2]Source!AV776</f>
        <v>1.0669999999999999</v>
      </c>
      <c r="J577" s="222">
        <f>[2]Source!Q775-J587</f>
        <v>3.18</v>
      </c>
      <c r="K577" s="219">
        <f>IF([2]Source!BB776&lt;&gt; 0, [2]Source!BB776, 1)</f>
        <v>9.9499999999999993</v>
      </c>
      <c r="L577" s="222">
        <f>[2]Source!Q776-L587</f>
        <v>31.64</v>
      </c>
    </row>
    <row r="578" spans="1:22" ht="15" x14ac:dyDescent="0.25">
      <c r="A578" s="217"/>
      <c r="B578" s="217"/>
      <c r="C578" s="190"/>
      <c r="D578" s="190" t="s">
        <v>86</v>
      </c>
      <c r="E578" s="218"/>
      <c r="F578" s="219"/>
      <c r="G578" s="220">
        <f>[2]Source!AN775</f>
        <v>0.35</v>
      </c>
      <c r="H578" s="221" t="str">
        <f>[2]Source!DE775</f>
        <v/>
      </c>
      <c r="I578" s="219">
        <f>[2]Source!AV776</f>
        <v>1.0669999999999999</v>
      </c>
      <c r="J578" s="223">
        <f>[2]Source!R775-J588</f>
        <v>0.75</v>
      </c>
      <c r="K578" s="219">
        <f>IF([2]Source!BS776&lt;&gt; 0, [2]Source!BS776, 1)</f>
        <v>24.23</v>
      </c>
      <c r="L578" s="223">
        <f>[2]Source!R776-L588</f>
        <v>18.170000000000002</v>
      </c>
    </row>
    <row r="579" spans="1:22" ht="15" x14ac:dyDescent="0.25">
      <c r="A579" s="217"/>
      <c r="B579" s="217"/>
      <c r="C579" s="190"/>
      <c r="D579" s="190" t="s">
        <v>87</v>
      </c>
      <c r="E579" s="218"/>
      <c r="F579" s="219"/>
      <c r="G579" s="220">
        <f>[2]Source!AL775</f>
        <v>5.81</v>
      </c>
      <c r="H579" s="221" t="str">
        <f>[2]Source!DD775</f>
        <v/>
      </c>
      <c r="I579" s="219">
        <f>[2]Source!AW776</f>
        <v>1</v>
      </c>
      <c r="J579" s="222">
        <f>[2]Source!P775</f>
        <v>11.62</v>
      </c>
      <c r="K579" s="219">
        <f>IF([2]Source!BC776&lt;&gt; 0, [2]Source!BC776, 1)</f>
        <v>5.58</v>
      </c>
      <c r="L579" s="222">
        <f>[2]Source!P776</f>
        <v>64.84</v>
      </c>
    </row>
    <row r="580" spans="1:22" ht="15" x14ac:dyDescent="0.25">
      <c r="A580" s="217"/>
      <c r="B580" s="217"/>
      <c r="C580" s="190"/>
      <c r="D580" s="190" t="s">
        <v>88</v>
      </c>
      <c r="E580" s="218" t="s">
        <v>89</v>
      </c>
      <c r="F580" s="219">
        <f>[2]Source!DN776</f>
        <v>125</v>
      </c>
      <c r="G580" s="220"/>
      <c r="H580" s="221"/>
      <c r="I580" s="219"/>
      <c r="J580" s="222">
        <f>SUM(Q575:Q579)</f>
        <v>66.2</v>
      </c>
      <c r="K580" s="219">
        <f>[2]Source!BZ776</f>
        <v>100</v>
      </c>
      <c r="L580" s="222">
        <f>SUM(R575:R579)</f>
        <v>1283.22</v>
      </c>
    </row>
    <row r="581" spans="1:22" ht="15" x14ac:dyDescent="0.25">
      <c r="A581" s="217"/>
      <c r="B581" s="217"/>
      <c r="C581" s="190"/>
      <c r="D581" s="190" t="s">
        <v>90</v>
      </c>
      <c r="E581" s="218" t="s">
        <v>89</v>
      </c>
      <c r="F581" s="219">
        <f>[2]Source!DO776</f>
        <v>94</v>
      </c>
      <c r="G581" s="220"/>
      <c r="H581" s="221"/>
      <c r="I581" s="219"/>
      <c r="J581" s="222">
        <f>SUM(S575:S580)</f>
        <v>49.78</v>
      </c>
      <c r="K581" s="219">
        <f>[2]Source!CA776</f>
        <v>45</v>
      </c>
      <c r="L581" s="222">
        <f>SUM(T575:T580)</f>
        <v>577.45000000000005</v>
      </c>
    </row>
    <row r="582" spans="1:22" ht="15" x14ac:dyDescent="0.25">
      <c r="A582" s="217"/>
      <c r="B582" s="217"/>
      <c r="C582" s="190"/>
      <c r="D582" s="190" t="s">
        <v>91</v>
      </c>
      <c r="E582" s="218" t="s">
        <v>89</v>
      </c>
      <c r="F582" s="219">
        <f>175</f>
        <v>175</v>
      </c>
      <c r="G582" s="220"/>
      <c r="H582" s="221"/>
      <c r="I582" s="219"/>
      <c r="J582" s="222">
        <f>SUM(U575:U581)-J589</f>
        <v>1.31</v>
      </c>
      <c r="K582" s="219">
        <f>157</f>
        <v>157</v>
      </c>
      <c r="L582" s="222">
        <f>SUM(V575:V581)-L589</f>
        <v>28.53</v>
      </c>
    </row>
    <row r="583" spans="1:22" ht="15" x14ac:dyDescent="0.25">
      <c r="A583" s="224"/>
      <c r="B583" s="224"/>
      <c r="C583" s="191"/>
      <c r="D583" s="191" t="s">
        <v>92</v>
      </c>
      <c r="E583" s="225" t="s">
        <v>93</v>
      </c>
      <c r="F583" s="226">
        <f>[2]Source!AQ775</f>
        <v>1.28</v>
      </c>
      <c r="G583" s="227"/>
      <c r="H583" s="228" t="str">
        <f>[2]Source!DI775</f>
        <v/>
      </c>
      <c r="I583" s="226">
        <f>[2]Source!AV776</f>
        <v>1.0669999999999999</v>
      </c>
      <c r="J583" s="229">
        <f>[2]Source!U775</f>
        <v>2.73</v>
      </c>
      <c r="K583" s="226"/>
      <c r="L583" s="229"/>
    </row>
    <row r="584" spans="1:22" ht="14.25" x14ac:dyDescent="0.2">
      <c r="D584" s="230" t="s">
        <v>94</v>
      </c>
      <c r="I584" s="462">
        <f>J576+J577+J579+J580+J581+J582</f>
        <v>185.05</v>
      </c>
      <c r="J584" s="462"/>
      <c r="K584" s="462">
        <f>L576+L577+L579+L580+L581+L582</f>
        <v>3268.9</v>
      </c>
      <c r="L584" s="462"/>
      <c r="O584" s="231">
        <f>J576+J577+J579+J580+J581+J582</f>
        <v>185.05</v>
      </c>
      <c r="P584" s="231">
        <f>L576+L577+L579+L580+L581+L582</f>
        <v>3268.9</v>
      </c>
    </row>
    <row r="586" spans="1:22" ht="53.25" x14ac:dyDescent="0.25">
      <c r="A586" s="217">
        <v>64</v>
      </c>
      <c r="B586" s="217" t="str">
        <f>CONCATENATE([2]Source!E775, "/1")</f>
        <v>52/1</v>
      </c>
      <c r="C586" s="190" t="s">
        <v>295</v>
      </c>
      <c r="D586" s="190" t="s">
        <v>95</v>
      </c>
      <c r="E586" s="218" t="str">
        <f>[2]Source!H775</f>
        <v>1 клапан</v>
      </c>
      <c r="F586" s="219">
        <f>[2]Source!I775</f>
        <v>2</v>
      </c>
      <c r="G586" s="220"/>
      <c r="H586" s="221"/>
      <c r="I586" s="219"/>
      <c r="J586" s="222"/>
      <c r="K586" s="219"/>
      <c r="L586" s="222"/>
    </row>
    <row r="587" spans="1:22" ht="15" x14ac:dyDescent="0.25">
      <c r="A587" s="217"/>
      <c r="B587" s="217"/>
      <c r="C587" s="190"/>
      <c r="D587" s="190" t="s">
        <v>85</v>
      </c>
      <c r="E587" s="218"/>
      <c r="F587" s="219"/>
      <c r="G587" s="220">
        <f t="shared" ref="G587:L587" si="21">G588</f>
        <v>0.35</v>
      </c>
      <c r="H587" s="232" t="str">
        <f t="shared" si="21"/>
        <v>)*(1.67-1)</v>
      </c>
      <c r="I587" s="219">
        <f t="shared" si="21"/>
        <v>1.0669999999999999</v>
      </c>
      <c r="J587" s="222">
        <f t="shared" si="21"/>
        <v>0.5</v>
      </c>
      <c r="K587" s="219">
        <f t="shared" si="21"/>
        <v>24.23</v>
      </c>
      <c r="L587" s="222">
        <f t="shared" si="21"/>
        <v>12.12</v>
      </c>
    </row>
    <row r="588" spans="1:22" ht="15" x14ac:dyDescent="0.25">
      <c r="A588" s="217"/>
      <c r="B588" s="217"/>
      <c r="C588" s="190"/>
      <c r="D588" s="190" t="s">
        <v>86</v>
      </c>
      <c r="E588" s="218"/>
      <c r="F588" s="219"/>
      <c r="G588" s="220">
        <f>[2]Source!AN775</f>
        <v>0.35</v>
      </c>
      <c r="H588" s="232" t="s">
        <v>96</v>
      </c>
      <c r="I588" s="219">
        <f>[2]Source!AV776</f>
        <v>1.0669999999999999</v>
      </c>
      <c r="J588" s="223">
        <f>ROUND(F575*G588*I588*(1.67-1), 2)</f>
        <v>0.5</v>
      </c>
      <c r="K588" s="219">
        <f>IF([2]Source!BS776&lt;&gt; 0, [2]Source!BS776, 1)</f>
        <v>24.23</v>
      </c>
      <c r="L588" s="223">
        <f>ROUND(ROUND(F575*G588*I588*(1.67-1), 2)*K588, 2)</f>
        <v>12.12</v>
      </c>
    </row>
    <row r="589" spans="1:22" ht="15" x14ac:dyDescent="0.25">
      <c r="A589" s="217"/>
      <c r="B589" s="217"/>
      <c r="C589" s="190"/>
      <c r="D589" s="190" t="s">
        <v>91</v>
      </c>
      <c r="E589" s="218" t="s">
        <v>89</v>
      </c>
      <c r="F589" s="219">
        <f>175</f>
        <v>175</v>
      </c>
      <c r="G589" s="220"/>
      <c r="H589" s="221"/>
      <c r="I589" s="219"/>
      <c r="J589" s="222">
        <f>ROUND(J588*(F589/100), 2)</f>
        <v>0.88</v>
      </c>
      <c r="K589" s="219">
        <f>157</f>
        <v>157</v>
      </c>
      <c r="L589" s="222">
        <f>ROUND(L588*(K589/100), 2)</f>
        <v>19.03</v>
      </c>
    </row>
    <row r="590" spans="1:22" ht="14.25" x14ac:dyDescent="0.2">
      <c r="A590" s="192"/>
      <c r="B590" s="192"/>
      <c r="C590" s="192"/>
      <c r="D590" s="233" t="s">
        <v>94</v>
      </c>
      <c r="E590" s="192"/>
      <c r="F590" s="192"/>
      <c r="G590" s="192"/>
      <c r="H590" s="192"/>
      <c r="I590" s="463">
        <f>J589+J588</f>
        <v>1.38</v>
      </c>
      <c r="J590" s="463"/>
      <c r="K590" s="463">
        <f>L589+L588</f>
        <v>31.15</v>
      </c>
      <c r="L590" s="463"/>
      <c r="O590" s="231">
        <f>I590</f>
        <v>1.38</v>
      </c>
      <c r="P590" s="231">
        <f>K590</f>
        <v>31.15</v>
      </c>
    </row>
    <row r="592" spans="1:22" ht="60" x14ac:dyDescent="0.25">
      <c r="A592" s="224">
        <v>65</v>
      </c>
      <c r="B592" s="224" t="str">
        <f>[2]Source!E777</f>
        <v>53</v>
      </c>
      <c r="C592" s="191" t="str">
        <f>[2]Source!F777</f>
        <v>1.19-6-209</v>
      </c>
      <c r="D592" s="191" t="s">
        <v>115</v>
      </c>
      <c r="E592" s="225" t="str">
        <f>[2]Source!H777</f>
        <v>шт.</v>
      </c>
      <c r="F592" s="226">
        <f>[2]Source!I777</f>
        <v>2</v>
      </c>
      <c r="G592" s="227">
        <f>[2]Source!AL777</f>
        <v>465.73</v>
      </c>
      <c r="H592" s="228" t="str">
        <f>[2]Source!DD777</f>
        <v/>
      </c>
      <c r="I592" s="226">
        <f>[2]Source!AW778</f>
        <v>1</v>
      </c>
      <c r="J592" s="229">
        <f>[2]Source!P777</f>
        <v>931.46</v>
      </c>
      <c r="K592" s="226">
        <f>IF([2]Source!BC778&lt;&gt; 0, [2]Source!BC778, 1)</f>
        <v>5.75</v>
      </c>
      <c r="L592" s="229">
        <f>[2]Source!P778</f>
        <v>5355.9</v>
      </c>
      <c r="Q592" s="113">
        <f>[2]Source!X777</f>
        <v>0</v>
      </c>
      <c r="R592" s="113">
        <f>[2]Source!X778</f>
        <v>0</v>
      </c>
      <c r="S592" s="113">
        <f>[2]Source!Y777</f>
        <v>0</v>
      </c>
      <c r="T592" s="113">
        <f>[2]Source!Y778</f>
        <v>0</v>
      </c>
      <c r="U592" s="113">
        <f>ROUND((175/100)*ROUND([2]Source!R777, 2), 2)</f>
        <v>0</v>
      </c>
      <c r="V592" s="113">
        <f>ROUND((157/100)*ROUND([2]Source!R778, 2), 2)</f>
        <v>0</v>
      </c>
    </row>
    <row r="593" spans="1:22" ht="14.25" x14ac:dyDescent="0.2">
      <c r="A593" s="192"/>
      <c r="B593" s="192"/>
      <c r="C593" s="192"/>
      <c r="D593" s="233" t="s">
        <v>94</v>
      </c>
      <c r="E593" s="192"/>
      <c r="F593" s="192"/>
      <c r="G593" s="192"/>
      <c r="H593" s="192"/>
      <c r="I593" s="463">
        <f>J592</f>
        <v>931.46</v>
      </c>
      <c r="J593" s="463"/>
      <c r="K593" s="463">
        <f>L592</f>
        <v>5355.9</v>
      </c>
      <c r="L593" s="463"/>
      <c r="O593" s="231">
        <f>J592</f>
        <v>931.46</v>
      </c>
      <c r="P593" s="231">
        <f>L592</f>
        <v>5355.9</v>
      </c>
    </row>
    <row r="595" spans="1:22" ht="45" x14ac:dyDescent="0.25">
      <c r="A595" s="224">
        <v>66</v>
      </c>
      <c r="B595" s="224" t="str">
        <f>[2]Source!E779</f>
        <v>54</v>
      </c>
      <c r="C595" s="191" t="str">
        <f>[2]Source!F779</f>
        <v>1.19-12-57</v>
      </c>
      <c r="D595" s="191" t="s">
        <v>111</v>
      </c>
      <c r="E595" s="225" t="str">
        <f>[2]Source!H779</f>
        <v>кг</v>
      </c>
      <c r="F595" s="226">
        <f>[2]Source!I779</f>
        <v>30</v>
      </c>
      <c r="G595" s="227">
        <f>[2]Source!AL779</f>
        <v>28.98</v>
      </c>
      <c r="H595" s="228" t="str">
        <f>[2]Source!DD779</f>
        <v/>
      </c>
      <c r="I595" s="226">
        <f>[2]Source!AW780</f>
        <v>1</v>
      </c>
      <c r="J595" s="229">
        <f>[2]Source!P779</f>
        <v>869.4</v>
      </c>
      <c r="K595" s="226">
        <f>IF([2]Source!BC780&lt;&gt; 0, [2]Source!BC780, 1)</f>
        <v>4.04</v>
      </c>
      <c r="L595" s="229">
        <f>[2]Source!P780</f>
        <v>3512.38</v>
      </c>
      <c r="Q595" s="113">
        <f>[2]Source!X779</f>
        <v>0</v>
      </c>
      <c r="R595" s="113">
        <f>[2]Source!X780</f>
        <v>0</v>
      </c>
      <c r="S595" s="113">
        <f>[2]Source!Y779</f>
        <v>0</v>
      </c>
      <c r="T595" s="113">
        <f>[2]Source!Y780</f>
        <v>0</v>
      </c>
      <c r="U595" s="113">
        <f>ROUND((175/100)*ROUND([2]Source!R779, 2), 2)</f>
        <v>0</v>
      </c>
      <c r="V595" s="113">
        <f>ROUND((157/100)*ROUND([2]Source!R780, 2), 2)</f>
        <v>0</v>
      </c>
    </row>
    <row r="596" spans="1:22" ht="14.25" x14ac:dyDescent="0.2">
      <c r="A596" s="192"/>
      <c r="B596" s="192"/>
      <c r="C596" s="192"/>
      <c r="D596" s="233" t="s">
        <v>94</v>
      </c>
      <c r="E596" s="192"/>
      <c r="F596" s="192"/>
      <c r="G596" s="192"/>
      <c r="H596" s="192"/>
      <c r="I596" s="463">
        <f>J595</f>
        <v>869.4</v>
      </c>
      <c r="J596" s="463"/>
      <c r="K596" s="463">
        <f>L595</f>
        <v>3512.38</v>
      </c>
      <c r="L596" s="463"/>
      <c r="O596" s="231">
        <f>J595</f>
        <v>869.4</v>
      </c>
      <c r="P596" s="231">
        <f>L595</f>
        <v>3512.38</v>
      </c>
    </row>
    <row r="599" spans="1:22" ht="14.25" x14ac:dyDescent="0.2">
      <c r="A599" s="464" t="str">
        <f>CONCATENATE("Итого по подразделу: ",IF([2]Source!G782&lt;&gt;"Новый подраздел", [2]Source!G782, ""))</f>
        <v>Итого по подразделу: В2-6.1, В2-6.1р</v>
      </c>
      <c r="B599" s="464"/>
      <c r="C599" s="464"/>
      <c r="D599" s="464"/>
      <c r="E599" s="464"/>
      <c r="F599" s="464"/>
      <c r="G599" s="464"/>
      <c r="H599" s="464"/>
      <c r="I599" s="465">
        <f>SUM(O517:O598)</f>
        <v>2968.15</v>
      </c>
      <c r="J599" s="466"/>
      <c r="K599" s="465">
        <f>SUM(P517:P598)</f>
        <v>20499.46</v>
      </c>
      <c r="L599" s="466"/>
    </row>
    <row r="600" spans="1:22" hidden="1" x14ac:dyDescent="0.2">
      <c r="A600" s="113" t="s">
        <v>44</v>
      </c>
      <c r="J600" s="113">
        <f>SUM(W517:W599)</f>
        <v>0</v>
      </c>
      <c r="K600" s="113">
        <f>SUM(X517:X599)</f>
        <v>0</v>
      </c>
    </row>
    <row r="601" spans="1:22" hidden="1" x14ac:dyDescent="0.2">
      <c r="A601" s="113" t="s">
        <v>45</v>
      </c>
      <c r="J601" s="113">
        <f>SUM(Y517:Y600)</f>
        <v>0</v>
      </c>
      <c r="K601" s="113">
        <f>SUM(Z517:Z600)</f>
        <v>0</v>
      </c>
    </row>
    <row r="602" spans="1:22" hidden="1" x14ac:dyDescent="0.2"/>
    <row r="603" spans="1:22" ht="16.5" hidden="1" x14ac:dyDescent="0.25">
      <c r="A603" s="451" t="str">
        <f>CONCATENATE("Подраздел: ",IF([2]Source!G812&lt;&gt;"Новый подраздел", [2]Source!G812, ""))</f>
        <v>Подраздел: В2-7</v>
      </c>
      <c r="B603" s="451"/>
      <c r="C603" s="451"/>
      <c r="D603" s="451"/>
      <c r="E603" s="451"/>
      <c r="F603" s="451"/>
      <c r="G603" s="451"/>
      <c r="H603" s="451"/>
      <c r="I603" s="451"/>
      <c r="J603" s="451"/>
      <c r="K603" s="451"/>
      <c r="L603" s="451"/>
    </row>
    <row r="604" spans="1:22" hidden="1" x14ac:dyDescent="0.2"/>
    <row r="605" spans="1:22" ht="14.25" hidden="1" x14ac:dyDescent="0.2">
      <c r="A605" s="464" t="str">
        <f>CONCATENATE("Итого по подразделу: ",IF([2]Source!G835&lt;&gt;"Новый подраздел", [2]Source!G835, ""))</f>
        <v>Итого по подразделу: В2-7</v>
      </c>
      <c r="B605" s="464"/>
      <c r="C605" s="464"/>
      <c r="D605" s="464"/>
      <c r="E605" s="464"/>
      <c r="F605" s="464"/>
      <c r="G605" s="464"/>
      <c r="H605" s="464"/>
      <c r="I605" s="465">
        <f>SUM(O603:O604)</f>
        <v>0</v>
      </c>
      <c r="J605" s="466"/>
      <c r="K605" s="465">
        <f>SUM(P603:P604)</f>
        <v>0</v>
      </c>
      <c r="L605" s="466"/>
    </row>
    <row r="606" spans="1:22" hidden="1" x14ac:dyDescent="0.2">
      <c r="A606" s="113" t="s">
        <v>44</v>
      </c>
      <c r="J606" s="113">
        <f>SUM(W603:W605)</f>
        <v>0</v>
      </c>
      <c r="K606" s="113">
        <f>SUM(X603:X605)</f>
        <v>0</v>
      </c>
    </row>
    <row r="607" spans="1:22" hidden="1" x14ac:dyDescent="0.2">
      <c r="A607" s="113" t="s">
        <v>45</v>
      </c>
      <c r="J607" s="113">
        <f>SUM(Y603:Y606)</f>
        <v>0</v>
      </c>
      <c r="K607" s="113">
        <f>SUM(Z603:Z606)</f>
        <v>0</v>
      </c>
    </row>
    <row r="609" spans="1:22" ht="16.5" x14ac:dyDescent="0.25">
      <c r="A609" s="451" t="str">
        <f>CONCATENATE("Подраздел: ",IF([2]Source!G865&lt;&gt;"Новый подраздел", [2]Source!G865, ""))</f>
        <v>Подраздел: В2-8</v>
      </c>
      <c r="B609" s="451"/>
      <c r="C609" s="451"/>
      <c r="D609" s="451"/>
      <c r="E609" s="451"/>
      <c r="F609" s="451"/>
      <c r="G609" s="451"/>
      <c r="H609" s="451"/>
      <c r="I609" s="451"/>
      <c r="J609" s="451"/>
      <c r="K609" s="451"/>
      <c r="L609" s="451"/>
    </row>
    <row r="610" spans="1:22" ht="91.5" x14ac:dyDescent="0.25">
      <c r="A610" s="217">
        <v>67</v>
      </c>
      <c r="B610" s="217" t="str">
        <f>[2]Source!E869</f>
        <v>64</v>
      </c>
      <c r="C610" s="190" t="s">
        <v>270</v>
      </c>
      <c r="D610" s="190" t="s">
        <v>105</v>
      </c>
      <c r="E610" s="218" t="str">
        <f>[2]Source!H869</f>
        <v>1 вентилятор</v>
      </c>
      <c r="F610" s="219">
        <f>[2]Source!I869</f>
        <v>1</v>
      </c>
      <c r="G610" s="220"/>
      <c r="H610" s="221"/>
      <c r="I610" s="219"/>
      <c r="J610" s="222"/>
      <c r="K610" s="219"/>
      <c r="L610" s="222"/>
      <c r="Q610" s="113">
        <f>[2]Source!X869</f>
        <v>146.4</v>
      </c>
      <c r="R610" s="113">
        <f>[2]Source!X870</f>
        <v>2837.82</v>
      </c>
      <c r="S610" s="113">
        <f>[2]Source!Y869</f>
        <v>110.09</v>
      </c>
      <c r="T610" s="113">
        <f>[2]Source!Y870</f>
        <v>1277.02</v>
      </c>
      <c r="U610" s="113">
        <f>ROUND((175/100)*ROUND([2]Source!R869, 2), 2)</f>
        <v>4.8099999999999996</v>
      </c>
      <c r="V610" s="113">
        <f>ROUND((157/100)*ROUND([2]Source!R870, 2), 2)</f>
        <v>104.61</v>
      </c>
    </row>
    <row r="611" spans="1:22" ht="15" x14ac:dyDescent="0.25">
      <c r="A611" s="217"/>
      <c r="B611" s="217"/>
      <c r="C611" s="190"/>
      <c r="D611" s="190" t="s">
        <v>84</v>
      </c>
      <c r="E611" s="218"/>
      <c r="F611" s="219"/>
      <c r="G611" s="220">
        <f>[2]Source!AO869</f>
        <v>62.6</v>
      </c>
      <c r="H611" s="221" t="str">
        <f>[2]Source!DG869</f>
        <v>)*1,05)*1,67</v>
      </c>
      <c r="I611" s="219">
        <f>[2]Source!AV870</f>
        <v>1.0669999999999999</v>
      </c>
      <c r="J611" s="222">
        <f>[2]Source!S869</f>
        <v>117.12</v>
      </c>
      <c r="K611" s="219">
        <f>IF([2]Source!BA870&lt;&gt; 0, [2]Source!BA870, 1)</f>
        <v>24.23</v>
      </c>
      <c r="L611" s="222">
        <f>[2]Source!S870</f>
        <v>2837.82</v>
      </c>
    </row>
    <row r="612" spans="1:22" ht="15" x14ac:dyDescent="0.25">
      <c r="A612" s="217"/>
      <c r="B612" s="217"/>
      <c r="C612" s="190"/>
      <c r="D612" s="190" t="s">
        <v>85</v>
      </c>
      <c r="E612" s="218"/>
      <c r="F612" s="219"/>
      <c r="G612" s="220">
        <f>[2]Source!AM869</f>
        <v>8.82</v>
      </c>
      <c r="H612" s="221" t="str">
        <f>[2]Source!DE869</f>
        <v>)*1,05</v>
      </c>
      <c r="I612" s="219">
        <f>[2]Source!AV870</f>
        <v>1.0669999999999999</v>
      </c>
      <c r="J612" s="222">
        <f>[2]Source!Q869-J622</f>
        <v>9.8800000000000008</v>
      </c>
      <c r="K612" s="219">
        <f>IF([2]Source!BB870&lt;&gt; 0, [2]Source!BB870, 1)</f>
        <v>9.06</v>
      </c>
      <c r="L612" s="222">
        <f>[2]Source!Q870-L622</f>
        <v>89.51</v>
      </c>
    </row>
    <row r="613" spans="1:22" ht="15" x14ac:dyDescent="0.25">
      <c r="A613" s="217"/>
      <c r="B613" s="217"/>
      <c r="C613" s="190"/>
      <c r="D613" s="190" t="s">
        <v>86</v>
      </c>
      <c r="E613" s="218"/>
      <c r="F613" s="219"/>
      <c r="G613" s="220">
        <f>[2]Source!AN869</f>
        <v>1.47</v>
      </c>
      <c r="H613" s="221" t="str">
        <f>[2]Source!DE869</f>
        <v>)*1,05</v>
      </c>
      <c r="I613" s="219">
        <f>[2]Source!AV870</f>
        <v>1.0669999999999999</v>
      </c>
      <c r="J613" s="223">
        <f>[2]Source!R869-J623</f>
        <v>1.65</v>
      </c>
      <c r="K613" s="219">
        <f>IF([2]Source!BS870&lt;&gt; 0, [2]Source!BS870, 1)</f>
        <v>24.23</v>
      </c>
      <c r="L613" s="223">
        <f>[2]Source!R870-L623</f>
        <v>39.979999999999997</v>
      </c>
    </row>
    <row r="614" spans="1:22" ht="15" x14ac:dyDescent="0.25">
      <c r="A614" s="217"/>
      <c r="B614" s="217"/>
      <c r="C614" s="190"/>
      <c r="D614" s="190" t="s">
        <v>87</v>
      </c>
      <c r="E614" s="218"/>
      <c r="F614" s="219"/>
      <c r="G614" s="220">
        <f>[2]Source!AL869</f>
        <v>2.62</v>
      </c>
      <c r="H614" s="221" t="str">
        <f>[2]Source!DD869</f>
        <v/>
      </c>
      <c r="I614" s="219">
        <f>[2]Source!AW870</f>
        <v>1</v>
      </c>
      <c r="J614" s="222">
        <f>[2]Source!P869</f>
        <v>2.62</v>
      </c>
      <c r="K614" s="219">
        <f>IF([2]Source!BC870&lt;&gt; 0, [2]Source!BC870, 1)</f>
        <v>2.52</v>
      </c>
      <c r="L614" s="222">
        <f>[2]Source!P870</f>
        <v>6.6</v>
      </c>
    </row>
    <row r="615" spans="1:22" ht="15" x14ac:dyDescent="0.25">
      <c r="A615" s="217"/>
      <c r="B615" s="217"/>
      <c r="C615" s="190"/>
      <c r="D615" s="190" t="s">
        <v>88</v>
      </c>
      <c r="E615" s="218" t="s">
        <v>89</v>
      </c>
      <c r="F615" s="219">
        <f>[2]Source!DN870</f>
        <v>125</v>
      </c>
      <c r="G615" s="220"/>
      <c r="H615" s="221"/>
      <c r="I615" s="219"/>
      <c r="J615" s="222">
        <f>SUM(Q610:Q614)</f>
        <v>146.4</v>
      </c>
      <c r="K615" s="219">
        <f>[2]Source!BZ870</f>
        <v>100</v>
      </c>
      <c r="L615" s="222">
        <f>SUM(R610:R614)</f>
        <v>2837.82</v>
      </c>
    </row>
    <row r="616" spans="1:22" ht="15" x14ac:dyDescent="0.25">
      <c r="A616" s="217"/>
      <c r="B616" s="217"/>
      <c r="C616" s="190"/>
      <c r="D616" s="190" t="s">
        <v>90</v>
      </c>
      <c r="E616" s="218" t="s">
        <v>89</v>
      </c>
      <c r="F616" s="219">
        <f>[2]Source!DO870</f>
        <v>94</v>
      </c>
      <c r="G616" s="220"/>
      <c r="H616" s="221"/>
      <c r="I616" s="219"/>
      <c r="J616" s="222">
        <f>SUM(S610:S615)</f>
        <v>110.09</v>
      </c>
      <c r="K616" s="219">
        <f>[2]Source!CA870</f>
        <v>45</v>
      </c>
      <c r="L616" s="222">
        <f>SUM(T610:T615)</f>
        <v>1277.02</v>
      </c>
    </row>
    <row r="617" spans="1:22" ht="15" x14ac:dyDescent="0.25">
      <c r="A617" s="217"/>
      <c r="B617" s="217"/>
      <c r="C617" s="190"/>
      <c r="D617" s="190" t="s">
        <v>91</v>
      </c>
      <c r="E617" s="218" t="s">
        <v>89</v>
      </c>
      <c r="F617" s="219">
        <f>175</f>
        <v>175</v>
      </c>
      <c r="G617" s="220"/>
      <c r="H617" s="221"/>
      <c r="I617" s="219"/>
      <c r="J617" s="222">
        <f>SUM(U610:U616)-J624</f>
        <v>2.88</v>
      </c>
      <c r="K617" s="219">
        <f>157</f>
        <v>157</v>
      </c>
      <c r="L617" s="222">
        <f>SUM(V610:V616)-L624</f>
        <v>62.77</v>
      </c>
    </row>
    <row r="618" spans="1:22" ht="15" x14ac:dyDescent="0.25">
      <c r="A618" s="224"/>
      <c r="B618" s="224"/>
      <c r="C618" s="191"/>
      <c r="D618" s="191" t="s">
        <v>92</v>
      </c>
      <c r="E618" s="225" t="s">
        <v>93</v>
      </c>
      <c r="F618" s="226">
        <f>[2]Source!AQ869</f>
        <v>4.96</v>
      </c>
      <c r="G618" s="227"/>
      <c r="H618" s="228" t="str">
        <f>[2]Source!DI869</f>
        <v>)*1,05</v>
      </c>
      <c r="I618" s="226">
        <f>[2]Source!AV870</f>
        <v>1.0669999999999999</v>
      </c>
      <c r="J618" s="229">
        <f>[2]Source!U869</f>
        <v>5.56</v>
      </c>
      <c r="K618" s="226"/>
      <c r="L618" s="229"/>
    </row>
    <row r="619" spans="1:22" ht="14.25" x14ac:dyDescent="0.2">
      <c r="D619" s="230" t="s">
        <v>94</v>
      </c>
      <c r="I619" s="462">
        <f>J611+J612+J614+J615+J616+J617</f>
        <v>388.99</v>
      </c>
      <c r="J619" s="462"/>
      <c r="K619" s="462">
        <f>L611+L612+L614+L615+L616+L617</f>
        <v>7111.54</v>
      </c>
      <c r="L619" s="462"/>
      <c r="O619" s="231">
        <f>J611+J612+J614+J615+J616+J617</f>
        <v>388.99</v>
      </c>
      <c r="P619" s="231">
        <f>L611+L612+L614+L615+L616+L617</f>
        <v>7111.54</v>
      </c>
    </row>
    <row r="621" spans="1:22" ht="91.5" x14ac:dyDescent="0.25">
      <c r="A621" s="217">
        <v>68</v>
      </c>
      <c r="B621" s="217" t="str">
        <f>CONCATENATE([2]Source!E869, "/1")</f>
        <v>64/1</v>
      </c>
      <c r="C621" s="190" t="s">
        <v>271</v>
      </c>
      <c r="D621" s="190" t="s">
        <v>95</v>
      </c>
      <c r="E621" s="218" t="str">
        <f>[2]Source!H869</f>
        <v>1 вентилятор</v>
      </c>
      <c r="F621" s="219">
        <f>[2]Source!I869</f>
        <v>1</v>
      </c>
      <c r="G621" s="220"/>
      <c r="H621" s="221"/>
      <c r="I621" s="219"/>
      <c r="J621" s="222"/>
      <c r="K621" s="219"/>
      <c r="L621" s="222"/>
    </row>
    <row r="622" spans="1:22" ht="15" x14ac:dyDescent="0.25">
      <c r="A622" s="217"/>
      <c r="B622" s="217"/>
      <c r="C622" s="190"/>
      <c r="D622" s="190" t="s">
        <v>85</v>
      </c>
      <c r="E622" s="218"/>
      <c r="F622" s="219"/>
      <c r="G622" s="220">
        <f t="shared" ref="G622:L622" si="22">G623</f>
        <v>1.47</v>
      </c>
      <c r="H622" s="232" t="str">
        <f t="shared" si="22"/>
        <v>)*(1.67-1)*1.05</v>
      </c>
      <c r="I622" s="219">
        <f t="shared" si="22"/>
        <v>1.0669999999999999</v>
      </c>
      <c r="J622" s="222">
        <f t="shared" si="22"/>
        <v>1.1000000000000001</v>
      </c>
      <c r="K622" s="219">
        <f t="shared" si="22"/>
        <v>24.23</v>
      </c>
      <c r="L622" s="222">
        <f t="shared" si="22"/>
        <v>26.65</v>
      </c>
    </row>
    <row r="623" spans="1:22" ht="15" x14ac:dyDescent="0.25">
      <c r="A623" s="217"/>
      <c r="B623" s="217"/>
      <c r="C623" s="190"/>
      <c r="D623" s="190" t="s">
        <v>86</v>
      </c>
      <c r="E623" s="218"/>
      <c r="F623" s="219"/>
      <c r="G623" s="220">
        <f>[2]Source!AN869</f>
        <v>1.47</v>
      </c>
      <c r="H623" s="232" t="s">
        <v>106</v>
      </c>
      <c r="I623" s="219">
        <f>[2]Source!AV870</f>
        <v>1.0669999999999999</v>
      </c>
      <c r="J623" s="223">
        <f>ROUND(F610*G623*I623*(1.67-1)*1.05, 2)</f>
        <v>1.1000000000000001</v>
      </c>
      <c r="K623" s="219">
        <f>IF([2]Source!BS870&lt;&gt; 0, [2]Source!BS870, 1)</f>
        <v>24.23</v>
      </c>
      <c r="L623" s="223">
        <f>ROUND(ROUND(F610*G623*I623*(1.67-1)*1.05, 2)*K623, 2)</f>
        <v>26.65</v>
      </c>
    </row>
    <row r="624" spans="1:22" ht="15" x14ac:dyDescent="0.25">
      <c r="A624" s="217"/>
      <c r="B624" s="217"/>
      <c r="C624" s="190"/>
      <c r="D624" s="190" t="s">
        <v>91</v>
      </c>
      <c r="E624" s="218" t="s">
        <v>89</v>
      </c>
      <c r="F624" s="219">
        <f>175</f>
        <v>175</v>
      </c>
      <c r="G624" s="220"/>
      <c r="H624" s="221"/>
      <c r="I624" s="219"/>
      <c r="J624" s="222">
        <f>ROUND(J623*(F624/100), 2)</f>
        <v>1.93</v>
      </c>
      <c r="K624" s="219">
        <f>157</f>
        <v>157</v>
      </c>
      <c r="L624" s="222">
        <f>ROUND(L623*(K624/100), 2)</f>
        <v>41.84</v>
      </c>
    </row>
    <row r="625" spans="1:22" ht="14.25" x14ac:dyDescent="0.2">
      <c r="A625" s="192"/>
      <c r="B625" s="192"/>
      <c r="C625" s="192"/>
      <c r="D625" s="233" t="s">
        <v>94</v>
      </c>
      <c r="E625" s="192"/>
      <c r="F625" s="192"/>
      <c r="G625" s="192"/>
      <c r="H625" s="192"/>
      <c r="I625" s="463">
        <f>J624+J623</f>
        <v>3.03</v>
      </c>
      <c r="J625" s="463"/>
      <c r="K625" s="463">
        <f>L624+L623</f>
        <v>68.489999999999995</v>
      </c>
      <c r="L625" s="463"/>
      <c r="O625" s="231">
        <f>I625</f>
        <v>3.03</v>
      </c>
      <c r="P625" s="231">
        <f>K625</f>
        <v>68.489999999999995</v>
      </c>
    </row>
    <row r="627" spans="1:22" ht="105" x14ac:dyDescent="0.25">
      <c r="A627" s="217">
        <v>69</v>
      </c>
      <c r="B627" s="217" t="str">
        <f>[2]Source!E871</f>
        <v>65</v>
      </c>
      <c r="C627" s="190" t="s">
        <v>272</v>
      </c>
      <c r="D627" s="190" t="s">
        <v>107</v>
      </c>
      <c r="E627" s="218" t="str">
        <f>[2]Source!H871</f>
        <v>1  ШТ.</v>
      </c>
      <c r="F627" s="219">
        <f>[2]Source!I871</f>
        <v>1</v>
      </c>
      <c r="G627" s="220"/>
      <c r="H627" s="221"/>
      <c r="I627" s="219"/>
      <c r="J627" s="222"/>
      <c r="K627" s="219"/>
      <c r="L627" s="222"/>
      <c r="Q627" s="113">
        <f>[2]Source!X871</f>
        <v>52.44</v>
      </c>
      <c r="R627" s="113">
        <f>[2]Source!X872</f>
        <v>1021.01</v>
      </c>
      <c r="S627" s="113">
        <f>[2]Source!Y871</f>
        <v>32.770000000000003</v>
      </c>
      <c r="T627" s="113">
        <f>[2]Source!Y872</f>
        <v>487.81</v>
      </c>
      <c r="U627" s="113">
        <f>ROUND((175/100)*ROUND([2]Source!R871, 2), 2)</f>
        <v>0.82</v>
      </c>
      <c r="V627" s="113">
        <f>ROUND((157/100)*ROUND([2]Source!R872, 2), 2)</f>
        <v>17.88</v>
      </c>
    </row>
    <row r="628" spans="1:22" ht="15" x14ac:dyDescent="0.25">
      <c r="A628" s="217"/>
      <c r="B628" s="217"/>
      <c r="C628" s="190"/>
      <c r="D628" s="190" t="s">
        <v>84</v>
      </c>
      <c r="E628" s="218"/>
      <c r="F628" s="219"/>
      <c r="G628" s="220">
        <f>[2]Source!AO871</f>
        <v>26.78</v>
      </c>
      <c r="H628" s="221" t="str">
        <f>[2]Source!DG871</f>
        <v>)*1,67</v>
      </c>
      <c r="I628" s="219">
        <f>[2]Source!AV872</f>
        <v>1.0469999999999999</v>
      </c>
      <c r="J628" s="222">
        <f>[2]Source!S871</f>
        <v>46.82</v>
      </c>
      <c r="K628" s="219">
        <f>IF([2]Source!BA872&lt;&gt; 0, [2]Source!BA872, 1)</f>
        <v>24.23</v>
      </c>
      <c r="L628" s="222">
        <f>[2]Source!S872</f>
        <v>1134.45</v>
      </c>
    </row>
    <row r="629" spans="1:22" ht="15" x14ac:dyDescent="0.25">
      <c r="A629" s="217"/>
      <c r="B629" s="217"/>
      <c r="C629" s="190"/>
      <c r="D629" s="190" t="s">
        <v>85</v>
      </c>
      <c r="E629" s="218"/>
      <c r="F629" s="219"/>
      <c r="G629" s="220">
        <f>[2]Source!AM871</f>
        <v>3.81</v>
      </c>
      <c r="H629" s="221" t="str">
        <f>[2]Source!DE871</f>
        <v/>
      </c>
      <c r="I629" s="219">
        <f>[2]Source!AV872</f>
        <v>1.0469999999999999</v>
      </c>
      <c r="J629" s="222">
        <f>[2]Source!Q871-J639</f>
        <v>3.99</v>
      </c>
      <c r="K629" s="219">
        <f>IF([2]Source!BB872&lt;&gt; 0, [2]Source!BB872, 1)</f>
        <v>6.88</v>
      </c>
      <c r="L629" s="222">
        <f>[2]Source!Q872-L639</f>
        <v>27.45</v>
      </c>
    </row>
    <row r="630" spans="1:22" ht="15" x14ac:dyDescent="0.25">
      <c r="A630" s="217"/>
      <c r="B630" s="217"/>
      <c r="C630" s="190"/>
      <c r="D630" s="190" t="s">
        <v>86</v>
      </c>
      <c r="E630" s="218"/>
      <c r="F630" s="219"/>
      <c r="G630" s="220">
        <f>[2]Source!AN871</f>
        <v>0.27</v>
      </c>
      <c r="H630" s="221" t="str">
        <f>[2]Source!DE871</f>
        <v/>
      </c>
      <c r="I630" s="219">
        <f>[2]Source!AV872</f>
        <v>1.0469999999999999</v>
      </c>
      <c r="J630" s="223">
        <f>[2]Source!R871-J640</f>
        <v>0.28000000000000003</v>
      </c>
      <c r="K630" s="219">
        <f>IF([2]Source!BS872&lt;&gt; 0, [2]Source!BS872, 1)</f>
        <v>24.23</v>
      </c>
      <c r="L630" s="223">
        <f>[2]Source!R872-L640</f>
        <v>6.79</v>
      </c>
    </row>
    <row r="631" spans="1:22" ht="15" x14ac:dyDescent="0.25">
      <c r="A631" s="217"/>
      <c r="B631" s="217"/>
      <c r="C631" s="190"/>
      <c r="D631" s="190" t="s">
        <v>87</v>
      </c>
      <c r="E631" s="218"/>
      <c r="F631" s="219"/>
      <c r="G631" s="220">
        <f>[2]Source!AL871</f>
        <v>14.07</v>
      </c>
      <c r="H631" s="221" t="str">
        <f>[2]Source!DD871</f>
        <v/>
      </c>
      <c r="I631" s="219">
        <f>[2]Source!AW872</f>
        <v>1</v>
      </c>
      <c r="J631" s="222">
        <f>[2]Source!P871</f>
        <v>14.07</v>
      </c>
      <c r="K631" s="219">
        <f>IF([2]Source!BC872&lt;&gt; 0, [2]Source!BC872, 1)</f>
        <v>5.58</v>
      </c>
      <c r="L631" s="222">
        <f>[2]Source!P872</f>
        <v>78.510000000000005</v>
      </c>
    </row>
    <row r="632" spans="1:22" ht="15" x14ac:dyDescent="0.25">
      <c r="A632" s="217"/>
      <c r="B632" s="217"/>
      <c r="C632" s="190"/>
      <c r="D632" s="190" t="s">
        <v>88</v>
      </c>
      <c r="E632" s="218" t="s">
        <v>89</v>
      </c>
      <c r="F632" s="219">
        <f>[2]Source!DN872</f>
        <v>112</v>
      </c>
      <c r="G632" s="220"/>
      <c r="H632" s="221"/>
      <c r="I632" s="219"/>
      <c r="J632" s="222">
        <f>SUM(Q627:Q631)</f>
        <v>52.44</v>
      </c>
      <c r="K632" s="219">
        <f>[2]Source!BZ872</f>
        <v>90</v>
      </c>
      <c r="L632" s="222">
        <f>SUM(R627:R631)</f>
        <v>1021.01</v>
      </c>
    </row>
    <row r="633" spans="1:22" ht="15" x14ac:dyDescent="0.25">
      <c r="A633" s="217"/>
      <c r="B633" s="217"/>
      <c r="C633" s="190"/>
      <c r="D633" s="190" t="s">
        <v>90</v>
      </c>
      <c r="E633" s="218" t="s">
        <v>89</v>
      </c>
      <c r="F633" s="219">
        <f>[2]Source!DO872</f>
        <v>70</v>
      </c>
      <c r="G633" s="220"/>
      <c r="H633" s="221"/>
      <c r="I633" s="219"/>
      <c r="J633" s="222">
        <f>SUM(S627:S632)</f>
        <v>32.770000000000003</v>
      </c>
      <c r="K633" s="219">
        <f>[2]Source!CA872</f>
        <v>43</v>
      </c>
      <c r="L633" s="222">
        <f>SUM(T627:T632)</f>
        <v>487.81</v>
      </c>
    </row>
    <row r="634" spans="1:22" ht="15" x14ac:dyDescent="0.25">
      <c r="A634" s="217"/>
      <c r="B634" s="217"/>
      <c r="C634" s="190"/>
      <c r="D634" s="190" t="s">
        <v>91</v>
      </c>
      <c r="E634" s="218" t="s">
        <v>89</v>
      </c>
      <c r="F634" s="219">
        <f>175</f>
        <v>175</v>
      </c>
      <c r="G634" s="220"/>
      <c r="H634" s="221"/>
      <c r="I634" s="219"/>
      <c r="J634" s="222">
        <f>SUM(U627:U633)-J641</f>
        <v>0.49</v>
      </c>
      <c r="K634" s="219">
        <f>157</f>
        <v>157</v>
      </c>
      <c r="L634" s="222">
        <f>SUM(V627:V633)-L641</f>
        <v>10.66</v>
      </c>
    </row>
    <row r="635" spans="1:22" ht="15" x14ac:dyDescent="0.25">
      <c r="A635" s="224"/>
      <c r="B635" s="224"/>
      <c r="C635" s="191"/>
      <c r="D635" s="191" t="s">
        <v>92</v>
      </c>
      <c r="E635" s="225" t="s">
        <v>93</v>
      </c>
      <c r="F635" s="226">
        <f>[2]Source!AQ871</f>
        <v>2.06</v>
      </c>
      <c r="G635" s="227"/>
      <c r="H635" s="228" t="str">
        <f>[2]Source!DI871</f>
        <v/>
      </c>
      <c r="I635" s="226">
        <f>[2]Source!AV872</f>
        <v>1.0469999999999999</v>
      </c>
      <c r="J635" s="229">
        <f>[2]Source!U871</f>
        <v>2.16</v>
      </c>
      <c r="K635" s="226"/>
      <c r="L635" s="229"/>
    </row>
    <row r="636" spans="1:22" ht="14.25" x14ac:dyDescent="0.2">
      <c r="D636" s="230" t="s">
        <v>94</v>
      </c>
      <c r="I636" s="462">
        <f>J628+J629+J631+J632+J633+J634</f>
        <v>150.58000000000001</v>
      </c>
      <c r="J636" s="462"/>
      <c r="K636" s="462">
        <f>L628+L629+L631+L632+L633+L634</f>
        <v>2759.89</v>
      </c>
      <c r="L636" s="462"/>
      <c r="O636" s="231">
        <f>J628+J629+J631+J632+J633+J634</f>
        <v>150.58000000000001</v>
      </c>
      <c r="P636" s="231">
        <f>L628+L629+L631+L632+L633+L634</f>
        <v>2759.89</v>
      </c>
    </row>
    <row r="638" spans="1:22" ht="53.25" x14ac:dyDescent="0.25">
      <c r="A638" s="217">
        <v>70</v>
      </c>
      <c r="B638" s="217" t="str">
        <f>CONCATENATE([2]Source!E871, "/1")</f>
        <v>65/1</v>
      </c>
      <c r="C638" s="190" t="s">
        <v>273</v>
      </c>
      <c r="D638" s="190" t="s">
        <v>95</v>
      </c>
      <c r="E638" s="218" t="str">
        <f>[2]Source!H871</f>
        <v>1  ШТ.</v>
      </c>
      <c r="F638" s="219">
        <f>[2]Source!I871</f>
        <v>1</v>
      </c>
      <c r="G638" s="220"/>
      <c r="H638" s="221"/>
      <c r="I638" s="219"/>
      <c r="J638" s="222"/>
      <c r="K638" s="219"/>
      <c r="L638" s="222"/>
    </row>
    <row r="639" spans="1:22" ht="15" x14ac:dyDescent="0.25">
      <c r="A639" s="217"/>
      <c r="B639" s="217"/>
      <c r="C639" s="190"/>
      <c r="D639" s="190" t="s">
        <v>85</v>
      </c>
      <c r="E639" s="218"/>
      <c r="F639" s="219"/>
      <c r="G639" s="220">
        <f t="shared" ref="G639:L639" si="23">G640</f>
        <v>0.27</v>
      </c>
      <c r="H639" s="232" t="str">
        <f t="shared" si="23"/>
        <v>)*(1.67-1)</v>
      </c>
      <c r="I639" s="219">
        <f t="shared" si="23"/>
        <v>1.0469999999999999</v>
      </c>
      <c r="J639" s="222">
        <f t="shared" si="23"/>
        <v>0.19</v>
      </c>
      <c r="K639" s="219">
        <f t="shared" si="23"/>
        <v>24.23</v>
      </c>
      <c r="L639" s="222">
        <f t="shared" si="23"/>
        <v>4.5999999999999996</v>
      </c>
    </row>
    <row r="640" spans="1:22" ht="15" x14ac:dyDescent="0.25">
      <c r="A640" s="217"/>
      <c r="B640" s="217"/>
      <c r="C640" s="190"/>
      <c r="D640" s="190" t="s">
        <v>86</v>
      </c>
      <c r="E640" s="218"/>
      <c r="F640" s="219"/>
      <c r="G640" s="220">
        <f>[2]Source!AN871</f>
        <v>0.27</v>
      </c>
      <c r="H640" s="232" t="s">
        <v>96</v>
      </c>
      <c r="I640" s="219">
        <f>[2]Source!AV872</f>
        <v>1.0469999999999999</v>
      </c>
      <c r="J640" s="223">
        <f>ROUND(F627*G640*I640*(1.67-1), 2)</f>
        <v>0.19</v>
      </c>
      <c r="K640" s="219">
        <f>IF([2]Source!BS872&lt;&gt; 0, [2]Source!BS872, 1)</f>
        <v>24.23</v>
      </c>
      <c r="L640" s="223">
        <f>ROUND(ROUND(F627*G640*I640*(1.67-1), 2)*K640, 2)</f>
        <v>4.5999999999999996</v>
      </c>
    </row>
    <row r="641" spans="1:22" ht="15" x14ac:dyDescent="0.25">
      <c r="A641" s="217"/>
      <c r="B641" s="217"/>
      <c r="C641" s="190"/>
      <c r="D641" s="190" t="s">
        <v>91</v>
      </c>
      <c r="E641" s="218" t="s">
        <v>89</v>
      </c>
      <c r="F641" s="219">
        <f>175</f>
        <v>175</v>
      </c>
      <c r="G641" s="220"/>
      <c r="H641" s="221"/>
      <c r="I641" s="219"/>
      <c r="J641" s="222">
        <f>ROUND(J640*(F641/100), 2)</f>
        <v>0.33</v>
      </c>
      <c r="K641" s="219">
        <f>157</f>
        <v>157</v>
      </c>
      <c r="L641" s="222">
        <f>ROUND(L640*(K641/100), 2)</f>
        <v>7.22</v>
      </c>
    </row>
    <row r="642" spans="1:22" ht="14.25" x14ac:dyDescent="0.2">
      <c r="A642" s="192"/>
      <c r="B642" s="192"/>
      <c r="C642" s="192"/>
      <c r="D642" s="233" t="s">
        <v>94</v>
      </c>
      <c r="E642" s="192"/>
      <c r="F642" s="192"/>
      <c r="G642" s="192"/>
      <c r="H642" s="192"/>
      <c r="I642" s="463">
        <f>J641+J640</f>
        <v>0.52</v>
      </c>
      <c r="J642" s="463"/>
      <c r="K642" s="463">
        <f>L641+L640</f>
        <v>11.82</v>
      </c>
      <c r="L642" s="463"/>
      <c r="O642" s="231">
        <f>I642</f>
        <v>0.52</v>
      </c>
      <c r="P642" s="231">
        <f>K642</f>
        <v>11.82</v>
      </c>
    </row>
    <row r="644" spans="1:22" ht="130.5" x14ac:dyDescent="0.25">
      <c r="A644" s="224">
        <v>71</v>
      </c>
      <c r="B644" s="224" t="str">
        <f>[2]Source!E873</f>
        <v>66</v>
      </c>
      <c r="C644" s="191" t="str">
        <f>[2]Source!F873</f>
        <v>МКЭ-28-1210/5-1 от 22.12.2015</v>
      </c>
      <c r="D644" s="191" t="s">
        <v>296</v>
      </c>
      <c r="E644" s="225" t="str">
        <f>[2]Source!H873</f>
        <v>шт.</v>
      </c>
      <c r="F644" s="226">
        <f>[2]Source!I873</f>
        <v>1</v>
      </c>
      <c r="G644" s="229">
        <f>J644/F644</f>
        <v>7441.61</v>
      </c>
      <c r="H644" s="228"/>
      <c r="I644" s="226">
        <f>[2]Source!AW874</f>
        <v>1</v>
      </c>
      <c r="J644" s="229">
        <f>[2]Source!P873</f>
        <v>7441.61</v>
      </c>
      <c r="K644" s="226">
        <f>IF([2]Source!BC874&lt;&gt; 0, [2]Source!BC874, 1)</f>
        <v>5.58</v>
      </c>
      <c r="L644" s="229">
        <f>[2]Source!P874</f>
        <v>41524.199999999997</v>
      </c>
      <c r="M644" s="185">
        <f>N644/5.58</f>
        <v>7441.61</v>
      </c>
      <c r="N644" s="185">
        <f>40710*1.02*I644*F644</f>
        <v>41524.199999999997</v>
      </c>
      <c r="Q644" s="113">
        <f>[2]Source!X873</f>
        <v>0</v>
      </c>
      <c r="R644" s="113">
        <f>[2]Source!X874</f>
        <v>0</v>
      </c>
      <c r="S644" s="113">
        <f>[2]Source!Y873</f>
        <v>0</v>
      </c>
      <c r="T644" s="113">
        <f>[2]Source!Y874</f>
        <v>0</v>
      </c>
      <c r="U644" s="113">
        <f>ROUND((175/100)*ROUND([2]Source!R873, 2), 2)</f>
        <v>0</v>
      </c>
      <c r="V644" s="113">
        <f>ROUND((157/100)*ROUND([2]Source!R874, 2), 2)</f>
        <v>0</v>
      </c>
    </row>
    <row r="645" spans="1:22" ht="14.25" x14ac:dyDescent="0.2">
      <c r="A645" s="192"/>
      <c r="B645" s="192"/>
      <c r="C645" s="192"/>
      <c r="D645" s="233" t="s">
        <v>94</v>
      </c>
      <c r="E645" s="192"/>
      <c r="F645" s="192"/>
      <c r="G645" s="192"/>
      <c r="H645" s="192"/>
      <c r="I645" s="463">
        <f>J644</f>
        <v>7441.61</v>
      </c>
      <c r="J645" s="463"/>
      <c r="K645" s="463">
        <f>L644</f>
        <v>41524.199999999997</v>
      </c>
      <c r="L645" s="463"/>
      <c r="O645" s="231">
        <f>J644</f>
        <v>7441.61</v>
      </c>
      <c r="P645" s="231">
        <f>L644</f>
        <v>41524.199999999997</v>
      </c>
    </row>
    <row r="647" spans="1:22" ht="53.25" x14ac:dyDescent="0.25">
      <c r="A647" s="217">
        <v>72</v>
      </c>
      <c r="B647" s="217" t="str">
        <f>[2]Source!E875</f>
        <v>67</v>
      </c>
      <c r="C647" s="190" t="s">
        <v>275</v>
      </c>
      <c r="D647" s="190" t="s">
        <v>108</v>
      </c>
      <c r="E647" s="218" t="str">
        <f>[2]Source!H875</f>
        <v>1 м2</v>
      </c>
      <c r="F647" s="219">
        <f>[2]Source!I875</f>
        <v>0.34320000000000001</v>
      </c>
      <c r="G647" s="220"/>
      <c r="H647" s="221"/>
      <c r="I647" s="219"/>
      <c r="J647" s="222"/>
      <c r="K647" s="219"/>
      <c r="L647" s="222"/>
      <c r="Q647" s="113">
        <f>[2]Source!X875</f>
        <v>49.76</v>
      </c>
      <c r="R647" s="113">
        <f>[2]Source!X876</f>
        <v>964.6</v>
      </c>
      <c r="S647" s="113">
        <f>[2]Source!Y875</f>
        <v>37.42</v>
      </c>
      <c r="T647" s="113">
        <f>[2]Source!Y876</f>
        <v>434.07</v>
      </c>
      <c r="U647" s="113">
        <f>ROUND((175/100)*ROUND([2]Source!R875, 2), 2)</f>
        <v>0.16</v>
      </c>
      <c r="V647" s="113">
        <f>ROUND((157/100)*ROUND([2]Source!R876, 2), 2)</f>
        <v>3.42</v>
      </c>
    </row>
    <row r="648" spans="1:22" ht="15" x14ac:dyDescent="0.25">
      <c r="A648" s="217"/>
      <c r="B648" s="217"/>
      <c r="C648" s="190"/>
      <c r="D648" s="190" t="s">
        <v>84</v>
      </c>
      <c r="E648" s="218"/>
      <c r="F648" s="219"/>
      <c r="G648" s="220">
        <f>[2]Source!AO875</f>
        <v>65.09</v>
      </c>
      <c r="H648" s="221" t="str">
        <f>[2]Source!DG875</f>
        <v>)*1,67</v>
      </c>
      <c r="I648" s="219">
        <f>[2]Source!AV876</f>
        <v>1.0669999999999999</v>
      </c>
      <c r="J648" s="222">
        <f>[2]Source!S875</f>
        <v>39.81</v>
      </c>
      <c r="K648" s="219">
        <f>IF([2]Source!BA876&lt;&gt; 0, [2]Source!BA876, 1)</f>
        <v>24.23</v>
      </c>
      <c r="L648" s="222">
        <f>[2]Source!S876</f>
        <v>964.6</v>
      </c>
    </row>
    <row r="649" spans="1:22" ht="15" x14ac:dyDescent="0.25">
      <c r="A649" s="217"/>
      <c r="B649" s="217"/>
      <c r="C649" s="190"/>
      <c r="D649" s="190" t="s">
        <v>85</v>
      </c>
      <c r="E649" s="218"/>
      <c r="F649" s="219"/>
      <c r="G649" s="220">
        <f>[2]Source!AM875</f>
        <v>0.77</v>
      </c>
      <c r="H649" s="221" t="str">
        <f>[2]Source!DE875</f>
        <v/>
      </c>
      <c r="I649" s="219">
        <f>[2]Source!AV876</f>
        <v>1.0669999999999999</v>
      </c>
      <c r="J649" s="222">
        <f>[2]Source!Q875-J660</f>
        <v>0.28000000000000003</v>
      </c>
      <c r="K649" s="219">
        <f>IF([2]Source!BB876&lt;&gt; 0, [2]Source!BB876, 1)</f>
        <v>9.27</v>
      </c>
      <c r="L649" s="222">
        <f>[2]Source!Q876-L660</f>
        <v>2.6</v>
      </c>
    </row>
    <row r="650" spans="1:22" ht="15" x14ac:dyDescent="0.25">
      <c r="A650" s="217"/>
      <c r="B650" s="217"/>
      <c r="C650" s="190"/>
      <c r="D650" s="190" t="s">
        <v>86</v>
      </c>
      <c r="E650" s="218"/>
      <c r="F650" s="219"/>
      <c r="G650" s="220">
        <f>[2]Source!AN875</f>
        <v>0.14000000000000001</v>
      </c>
      <c r="H650" s="221" t="str">
        <f>[2]Source!DE875</f>
        <v/>
      </c>
      <c r="I650" s="219">
        <f>[2]Source!AV876</f>
        <v>1.0669999999999999</v>
      </c>
      <c r="J650" s="223">
        <f>[2]Source!R875-J661</f>
        <v>0.06</v>
      </c>
      <c r="K650" s="219">
        <f>IF([2]Source!BS876&lt;&gt; 0, [2]Source!BS876, 1)</f>
        <v>24.23</v>
      </c>
      <c r="L650" s="223">
        <f>[2]Source!R876-L661</f>
        <v>1.45</v>
      </c>
    </row>
    <row r="651" spans="1:22" ht="15" x14ac:dyDescent="0.25">
      <c r="A651" s="217"/>
      <c r="B651" s="217"/>
      <c r="C651" s="190"/>
      <c r="D651" s="190" t="s">
        <v>87</v>
      </c>
      <c r="E651" s="218"/>
      <c r="F651" s="219"/>
      <c r="G651" s="220">
        <f>[2]Source!AL875</f>
        <v>5.43</v>
      </c>
      <c r="H651" s="221" t="str">
        <f>[2]Source!DD875</f>
        <v/>
      </c>
      <c r="I651" s="219">
        <f>[2]Source!AW876</f>
        <v>1</v>
      </c>
      <c r="J651" s="222">
        <f>[2]Source!P875</f>
        <v>1.86</v>
      </c>
      <c r="K651" s="219">
        <f>IF([2]Source!BC876&lt;&gt; 0, [2]Source!BC876, 1)</f>
        <v>3.52</v>
      </c>
      <c r="L651" s="222">
        <f>[2]Source!P876</f>
        <v>6.55</v>
      </c>
    </row>
    <row r="652" spans="1:22" ht="85.5" x14ac:dyDescent="0.25">
      <c r="A652" s="217">
        <v>73</v>
      </c>
      <c r="B652" s="217" t="str">
        <f>[2]Source!E877</f>
        <v>67,1</v>
      </c>
      <c r="C652" s="190" t="str">
        <f>[2]Source!F877</f>
        <v>МКЭ-28-685/6-1 от 14.03.2016</v>
      </c>
      <c r="D652" s="190" t="s">
        <v>276</v>
      </c>
      <c r="E652" s="218" t="str">
        <f>[2]Source!H877</f>
        <v>шт.</v>
      </c>
      <c r="F652" s="219">
        <f>[2]Source!I877</f>
        <v>2</v>
      </c>
      <c r="G652" s="241">
        <f>J652/F652</f>
        <v>220.09</v>
      </c>
      <c r="H652" s="242"/>
      <c r="I652" s="219">
        <f>[2]Source!AW878</f>
        <v>1</v>
      </c>
      <c r="J652" s="222">
        <f>[2]Source!O877</f>
        <v>440.17</v>
      </c>
      <c r="K652" s="219">
        <f>IF([2]Source!BC878&lt;&gt; 0, [2]Source!BC878, 1)</f>
        <v>5.58</v>
      </c>
      <c r="L652" s="222">
        <f>[2]Source!O878</f>
        <v>2456.16</v>
      </c>
      <c r="M652" s="185">
        <f>N652/5.58</f>
        <v>440.17</v>
      </c>
      <c r="N652" s="185">
        <f>1204*1.02*I652*F652</f>
        <v>2456.16</v>
      </c>
      <c r="Q652" s="113">
        <f>[2]Source!X877</f>
        <v>0</v>
      </c>
      <c r="R652" s="113">
        <f>[2]Source!X878</f>
        <v>0</v>
      </c>
      <c r="S652" s="113">
        <f>[2]Source!Y877</f>
        <v>0</v>
      </c>
      <c r="T652" s="113">
        <f>[2]Source!Y878</f>
        <v>0</v>
      </c>
      <c r="U652" s="113">
        <f>ROUND((175/100)*ROUND([2]Source!R877, 2), 2)</f>
        <v>0</v>
      </c>
      <c r="V652" s="113">
        <f>ROUND((157/100)*ROUND([2]Source!R878, 2), 2)</f>
        <v>0</v>
      </c>
    </row>
    <row r="653" spans="1:22" ht="15" x14ac:dyDescent="0.25">
      <c r="A653" s="217"/>
      <c r="B653" s="217"/>
      <c r="C653" s="190"/>
      <c r="D653" s="190" t="s">
        <v>88</v>
      </c>
      <c r="E653" s="218" t="s">
        <v>89</v>
      </c>
      <c r="F653" s="219">
        <f>[2]Source!DN876</f>
        <v>125</v>
      </c>
      <c r="G653" s="220"/>
      <c r="H653" s="221"/>
      <c r="I653" s="219"/>
      <c r="J653" s="222">
        <f>SUM(Q647:Q652)</f>
        <v>49.76</v>
      </c>
      <c r="K653" s="219">
        <f>[2]Source!BZ876</f>
        <v>100</v>
      </c>
      <c r="L653" s="222">
        <f>SUM(R647:R652)</f>
        <v>964.6</v>
      </c>
    </row>
    <row r="654" spans="1:22" ht="15" x14ac:dyDescent="0.25">
      <c r="A654" s="217"/>
      <c r="B654" s="217"/>
      <c r="C654" s="190"/>
      <c r="D654" s="190" t="s">
        <v>90</v>
      </c>
      <c r="E654" s="218" t="s">
        <v>89</v>
      </c>
      <c r="F654" s="219">
        <f>[2]Source!DO876</f>
        <v>94</v>
      </c>
      <c r="G654" s="220"/>
      <c r="H654" s="221"/>
      <c r="I654" s="219"/>
      <c r="J654" s="222">
        <f>SUM(S647:S653)</f>
        <v>37.42</v>
      </c>
      <c r="K654" s="219">
        <f>[2]Source!CA876</f>
        <v>45</v>
      </c>
      <c r="L654" s="222">
        <f>SUM(T647:T653)</f>
        <v>434.07</v>
      </c>
    </row>
    <row r="655" spans="1:22" ht="15" x14ac:dyDescent="0.25">
      <c r="A655" s="217"/>
      <c r="B655" s="217"/>
      <c r="C655" s="190"/>
      <c r="D655" s="190" t="s">
        <v>91</v>
      </c>
      <c r="E655" s="218" t="s">
        <v>89</v>
      </c>
      <c r="F655" s="219">
        <f>175</f>
        <v>175</v>
      </c>
      <c r="G655" s="220"/>
      <c r="H655" s="221"/>
      <c r="I655" s="219"/>
      <c r="J655" s="222">
        <f>SUM(U647:U654)-J662</f>
        <v>0.11</v>
      </c>
      <c r="K655" s="219">
        <f>157</f>
        <v>157</v>
      </c>
      <c r="L655" s="222">
        <f>SUM(V647:V654)-L662</f>
        <v>2.27</v>
      </c>
    </row>
    <row r="656" spans="1:22" ht="15" x14ac:dyDescent="0.25">
      <c r="A656" s="224"/>
      <c r="B656" s="224"/>
      <c r="C656" s="191"/>
      <c r="D656" s="191" t="s">
        <v>92</v>
      </c>
      <c r="E656" s="225" t="s">
        <v>93</v>
      </c>
      <c r="F656" s="226">
        <f>[2]Source!AQ875</f>
        <v>5.75</v>
      </c>
      <c r="G656" s="227"/>
      <c r="H656" s="228" t="str">
        <f>[2]Source!DI875</f>
        <v/>
      </c>
      <c r="I656" s="226">
        <f>[2]Source!AV876</f>
        <v>1.0669999999999999</v>
      </c>
      <c r="J656" s="229">
        <f>[2]Source!U875</f>
        <v>2.11</v>
      </c>
      <c r="K656" s="226"/>
      <c r="L656" s="229"/>
    </row>
    <row r="657" spans="1:22" ht="14.25" x14ac:dyDescent="0.2">
      <c r="D657" s="230" t="s">
        <v>94</v>
      </c>
      <c r="I657" s="462">
        <f>J648+J649+J651+J653+J654+J655+SUM(J652:J652)</f>
        <v>569.41</v>
      </c>
      <c r="J657" s="462"/>
      <c r="K657" s="462">
        <f>L648+L649+L651+L653+L654+L655+SUM(L652:L652)</f>
        <v>4830.8500000000004</v>
      </c>
      <c r="L657" s="462"/>
      <c r="O657" s="231">
        <f>J648+J649+J651+J653+J654+J655+SUM(J652:J652)</f>
        <v>569.41</v>
      </c>
      <c r="P657" s="231">
        <f>L648+L649+L651+L653+L654+L655+SUM(L652:L652)</f>
        <v>4830.8500000000004</v>
      </c>
    </row>
    <row r="659" spans="1:22" ht="53.25" x14ac:dyDescent="0.25">
      <c r="A659" s="217">
        <v>74</v>
      </c>
      <c r="B659" s="217" t="str">
        <f>CONCATENATE([2]Source!E875, "/1")</f>
        <v>67/1</v>
      </c>
      <c r="C659" s="190" t="s">
        <v>277</v>
      </c>
      <c r="D659" s="190" t="s">
        <v>95</v>
      </c>
      <c r="E659" s="218" t="str">
        <f>[2]Source!H875</f>
        <v>1 м2</v>
      </c>
      <c r="F659" s="219">
        <f>[2]Source!I875</f>
        <v>0.34320000000000001</v>
      </c>
      <c r="G659" s="220"/>
      <c r="H659" s="221"/>
      <c r="I659" s="219"/>
      <c r="J659" s="222"/>
      <c r="K659" s="219"/>
      <c r="L659" s="222"/>
    </row>
    <row r="660" spans="1:22" ht="15" x14ac:dyDescent="0.25">
      <c r="A660" s="217"/>
      <c r="B660" s="217"/>
      <c r="C660" s="190"/>
      <c r="D660" s="190" t="s">
        <v>85</v>
      </c>
      <c r="E660" s="218"/>
      <c r="F660" s="219"/>
      <c r="G660" s="220">
        <f t="shared" ref="G660:L660" si="24">G661</f>
        <v>0.14000000000000001</v>
      </c>
      <c r="H660" s="232" t="str">
        <f t="shared" si="24"/>
        <v>)*(1.67-1)</v>
      </c>
      <c r="I660" s="219">
        <f t="shared" si="24"/>
        <v>1.0669999999999999</v>
      </c>
      <c r="J660" s="222">
        <f t="shared" si="24"/>
        <v>0.03</v>
      </c>
      <c r="K660" s="219">
        <f t="shared" si="24"/>
        <v>24.23</v>
      </c>
      <c r="L660" s="222">
        <f t="shared" si="24"/>
        <v>0.73</v>
      </c>
    </row>
    <row r="661" spans="1:22" ht="15" x14ac:dyDescent="0.25">
      <c r="A661" s="217"/>
      <c r="B661" s="217"/>
      <c r="C661" s="190"/>
      <c r="D661" s="190" t="s">
        <v>86</v>
      </c>
      <c r="E661" s="218"/>
      <c r="F661" s="219"/>
      <c r="G661" s="220">
        <f>[2]Source!AN875</f>
        <v>0.14000000000000001</v>
      </c>
      <c r="H661" s="232" t="s">
        <v>96</v>
      </c>
      <c r="I661" s="219">
        <f>[2]Source!AV876</f>
        <v>1.0669999999999999</v>
      </c>
      <c r="J661" s="223">
        <f>ROUND(F647*G661*I661*(1.67-1), 2)</f>
        <v>0.03</v>
      </c>
      <c r="K661" s="219">
        <f>IF([2]Source!BS876&lt;&gt; 0, [2]Source!BS876, 1)</f>
        <v>24.23</v>
      </c>
      <c r="L661" s="223">
        <f>ROUND(ROUND(F647*G661*I661*(1.67-1), 2)*K661, 2)</f>
        <v>0.73</v>
      </c>
    </row>
    <row r="662" spans="1:22" ht="15" x14ac:dyDescent="0.25">
      <c r="A662" s="217"/>
      <c r="B662" s="217"/>
      <c r="C662" s="190"/>
      <c r="D662" s="190" t="s">
        <v>91</v>
      </c>
      <c r="E662" s="218" t="s">
        <v>89</v>
      </c>
      <c r="F662" s="219">
        <f>175</f>
        <v>175</v>
      </c>
      <c r="G662" s="220"/>
      <c r="H662" s="221"/>
      <c r="I662" s="219"/>
      <c r="J662" s="222">
        <f>ROUND(J661*(F662/100), 2)</f>
        <v>0.05</v>
      </c>
      <c r="K662" s="219">
        <f>157</f>
        <v>157</v>
      </c>
      <c r="L662" s="222">
        <f>ROUND(L661*(K662/100), 2)</f>
        <v>1.1499999999999999</v>
      </c>
    </row>
    <row r="663" spans="1:22" ht="14.25" x14ac:dyDescent="0.2">
      <c r="A663" s="192"/>
      <c r="B663" s="192"/>
      <c r="C663" s="192"/>
      <c r="D663" s="233" t="s">
        <v>94</v>
      </c>
      <c r="E663" s="192"/>
      <c r="F663" s="192"/>
      <c r="G663" s="192"/>
      <c r="H663" s="192"/>
      <c r="I663" s="463">
        <f>J662+J661</f>
        <v>0.08</v>
      </c>
      <c r="J663" s="463"/>
      <c r="K663" s="463">
        <f>L662+L661</f>
        <v>1.88</v>
      </c>
      <c r="L663" s="463"/>
      <c r="O663" s="231">
        <f>I663</f>
        <v>0.08</v>
      </c>
      <c r="P663" s="231">
        <f>K663</f>
        <v>1.88</v>
      </c>
    </row>
    <row r="665" spans="1:22" ht="53.25" x14ac:dyDescent="0.25">
      <c r="A665" s="217">
        <v>75</v>
      </c>
      <c r="B665" s="217" t="str">
        <f>[2]Source!E879</f>
        <v>68</v>
      </c>
      <c r="C665" s="190" t="s">
        <v>278</v>
      </c>
      <c r="D665" s="190" t="s">
        <v>109</v>
      </c>
      <c r="E665" s="218" t="str">
        <f>[2]Source!H879</f>
        <v>1 клапан</v>
      </c>
      <c r="F665" s="219">
        <f>[2]Source!I879</f>
        <v>1</v>
      </c>
      <c r="G665" s="220"/>
      <c r="H665" s="221"/>
      <c r="I665" s="219"/>
      <c r="J665" s="222"/>
      <c r="K665" s="219"/>
      <c r="L665" s="222"/>
      <c r="Q665" s="113">
        <f>[2]Source!X879</f>
        <v>26.64</v>
      </c>
      <c r="R665" s="113">
        <f>[2]Source!X880</f>
        <v>516.34</v>
      </c>
      <c r="S665" s="113">
        <f>[2]Source!Y879</f>
        <v>20.03</v>
      </c>
      <c r="T665" s="113">
        <f>[2]Source!Y880</f>
        <v>232.35</v>
      </c>
      <c r="U665" s="113">
        <f>ROUND((175/100)*ROUND([2]Source!R879, 2), 2)</f>
        <v>0.56000000000000005</v>
      </c>
      <c r="V665" s="113">
        <f>ROUND((157/100)*ROUND([2]Source!R880, 2), 2)</f>
        <v>12.17</v>
      </c>
    </row>
    <row r="666" spans="1:22" ht="15" x14ac:dyDescent="0.25">
      <c r="A666" s="217"/>
      <c r="B666" s="217"/>
      <c r="C666" s="190"/>
      <c r="D666" s="190" t="s">
        <v>84</v>
      </c>
      <c r="E666" s="218"/>
      <c r="F666" s="219"/>
      <c r="G666" s="220">
        <f>[2]Source!AO879</f>
        <v>11.96</v>
      </c>
      <c r="H666" s="221" t="str">
        <f>[2]Source!DG879</f>
        <v>)*1,67</v>
      </c>
      <c r="I666" s="219">
        <f>[2]Source!AV880</f>
        <v>1.0669999999999999</v>
      </c>
      <c r="J666" s="222">
        <f>[2]Source!S879</f>
        <v>21.31</v>
      </c>
      <c r="K666" s="219">
        <f>IF([2]Source!BA880&lt;&gt; 0, [2]Source!BA880, 1)</f>
        <v>24.23</v>
      </c>
      <c r="L666" s="222">
        <f>[2]Source!S880</f>
        <v>516.34</v>
      </c>
    </row>
    <row r="667" spans="1:22" ht="15" x14ac:dyDescent="0.25">
      <c r="A667" s="217"/>
      <c r="B667" s="217"/>
      <c r="C667" s="190"/>
      <c r="D667" s="190" t="s">
        <v>85</v>
      </c>
      <c r="E667" s="218"/>
      <c r="F667" s="219"/>
      <c r="G667" s="220">
        <f>[2]Source!AM879</f>
        <v>0.74</v>
      </c>
      <c r="H667" s="221" t="str">
        <f>[2]Source!DE879</f>
        <v/>
      </c>
      <c r="I667" s="219">
        <f>[2]Source!AV880</f>
        <v>1.0669999999999999</v>
      </c>
      <c r="J667" s="222">
        <f>[2]Source!Q879-J678</f>
        <v>0.79</v>
      </c>
      <c r="K667" s="219">
        <f>IF([2]Source!BB880&lt;&gt; 0, [2]Source!BB880, 1)</f>
        <v>10.11</v>
      </c>
      <c r="L667" s="222">
        <f>[2]Source!Q880-L678</f>
        <v>7.99</v>
      </c>
    </row>
    <row r="668" spans="1:22" ht="15" x14ac:dyDescent="0.25">
      <c r="A668" s="217"/>
      <c r="B668" s="217"/>
      <c r="C668" s="190"/>
      <c r="D668" s="190" t="s">
        <v>86</v>
      </c>
      <c r="E668" s="218"/>
      <c r="F668" s="219"/>
      <c r="G668" s="220">
        <f>[2]Source!AN879</f>
        <v>0.18</v>
      </c>
      <c r="H668" s="221" t="str">
        <f>[2]Source!DE879</f>
        <v/>
      </c>
      <c r="I668" s="219">
        <f>[2]Source!AV880</f>
        <v>1.0669999999999999</v>
      </c>
      <c r="J668" s="223">
        <f>[2]Source!R879-J679</f>
        <v>0.19</v>
      </c>
      <c r="K668" s="219">
        <f>IF([2]Source!BS880&lt;&gt; 0, [2]Source!BS880, 1)</f>
        <v>24.23</v>
      </c>
      <c r="L668" s="223">
        <f>[2]Source!R880-L679</f>
        <v>4.5999999999999996</v>
      </c>
    </row>
    <row r="669" spans="1:22" ht="15" x14ac:dyDescent="0.25">
      <c r="A669" s="217"/>
      <c r="B669" s="217"/>
      <c r="C669" s="190"/>
      <c r="D669" s="190" t="s">
        <v>87</v>
      </c>
      <c r="E669" s="218"/>
      <c r="F669" s="219"/>
      <c r="G669" s="220">
        <f>[2]Source!AL879</f>
        <v>4.41</v>
      </c>
      <c r="H669" s="221" t="str">
        <f>[2]Source!DD879</f>
        <v/>
      </c>
      <c r="I669" s="219">
        <f>[2]Source!AW880</f>
        <v>1</v>
      </c>
      <c r="J669" s="222">
        <f>[2]Source!P879</f>
        <v>4.41</v>
      </c>
      <c r="K669" s="219">
        <f>IF([2]Source!BC880&lt;&gt; 0, [2]Source!BC880, 1)</f>
        <v>5.58</v>
      </c>
      <c r="L669" s="222">
        <f>[2]Source!P880</f>
        <v>24.61</v>
      </c>
    </row>
    <row r="670" spans="1:22" ht="60" x14ac:dyDescent="0.25">
      <c r="A670" s="217">
        <v>76</v>
      </c>
      <c r="B670" s="217" t="str">
        <f>[2]Source!E881</f>
        <v>68,1</v>
      </c>
      <c r="C670" s="190" t="str">
        <f>[2]Source!F881</f>
        <v>1.19-6-214</v>
      </c>
      <c r="D670" s="190" t="s">
        <v>110</v>
      </c>
      <c r="E670" s="218" t="str">
        <f>[2]Source!H881</f>
        <v>шт.</v>
      </c>
      <c r="F670" s="219">
        <f>[2]Source!I881</f>
        <v>1</v>
      </c>
      <c r="G670" s="220">
        <f>[2]Source!AK881</f>
        <v>247.15</v>
      </c>
      <c r="H670" s="242" t="s">
        <v>97</v>
      </c>
      <c r="I670" s="219">
        <f>[2]Source!AW882</f>
        <v>1</v>
      </c>
      <c r="J670" s="222">
        <f>[2]Source!O881</f>
        <v>247.15</v>
      </c>
      <c r="K670" s="219">
        <f>IF([2]Source!BC882&lt;&gt; 0, [2]Source!BC882, 1)</f>
        <v>10.41</v>
      </c>
      <c r="L670" s="222">
        <f>[2]Source!O882</f>
        <v>2572.83</v>
      </c>
      <c r="Q670" s="113">
        <f>[2]Source!X881</f>
        <v>0</v>
      </c>
      <c r="R670" s="113">
        <f>[2]Source!X882</f>
        <v>0</v>
      </c>
      <c r="S670" s="113">
        <f>[2]Source!Y881</f>
        <v>0</v>
      </c>
      <c r="T670" s="113">
        <f>[2]Source!Y882</f>
        <v>0</v>
      </c>
      <c r="U670" s="113">
        <f>ROUND((175/100)*ROUND([2]Source!R881, 2), 2)</f>
        <v>0</v>
      </c>
      <c r="V670" s="113">
        <f>ROUND((157/100)*ROUND([2]Source!R882, 2), 2)</f>
        <v>0</v>
      </c>
    </row>
    <row r="671" spans="1:22" ht="15" x14ac:dyDescent="0.25">
      <c r="A671" s="217"/>
      <c r="B671" s="217"/>
      <c r="C671" s="190"/>
      <c r="D671" s="190" t="s">
        <v>88</v>
      </c>
      <c r="E671" s="218" t="s">
        <v>89</v>
      </c>
      <c r="F671" s="219">
        <f>[2]Source!DN880</f>
        <v>125</v>
      </c>
      <c r="G671" s="220"/>
      <c r="H671" s="221"/>
      <c r="I671" s="219"/>
      <c r="J671" s="222">
        <f>SUM(Q665:Q670)</f>
        <v>26.64</v>
      </c>
      <c r="K671" s="219">
        <f>[2]Source!BZ880</f>
        <v>100</v>
      </c>
      <c r="L671" s="222">
        <f>SUM(R665:R670)</f>
        <v>516.34</v>
      </c>
    </row>
    <row r="672" spans="1:22" ht="15" x14ac:dyDescent="0.25">
      <c r="A672" s="217"/>
      <c r="B672" s="217"/>
      <c r="C672" s="190"/>
      <c r="D672" s="190" t="s">
        <v>90</v>
      </c>
      <c r="E672" s="218" t="s">
        <v>89</v>
      </c>
      <c r="F672" s="219">
        <f>[2]Source!DO880</f>
        <v>94</v>
      </c>
      <c r="G672" s="220"/>
      <c r="H672" s="221"/>
      <c r="I672" s="219"/>
      <c r="J672" s="222">
        <f>SUM(S665:S671)</f>
        <v>20.03</v>
      </c>
      <c r="K672" s="219">
        <f>[2]Source!CA880</f>
        <v>45</v>
      </c>
      <c r="L672" s="222">
        <f>SUM(T665:T671)</f>
        <v>232.35</v>
      </c>
    </row>
    <row r="673" spans="1:22" ht="15" x14ac:dyDescent="0.25">
      <c r="A673" s="217"/>
      <c r="B673" s="217"/>
      <c r="C673" s="190"/>
      <c r="D673" s="190" t="s">
        <v>91</v>
      </c>
      <c r="E673" s="218" t="s">
        <v>89</v>
      </c>
      <c r="F673" s="219">
        <f>175</f>
        <v>175</v>
      </c>
      <c r="G673" s="220"/>
      <c r="H673" s="221"/>
      <c r="I673" s="219"/>
      <c r="J673" s="222">
        <f>SUM(U665:U672)-J680</f>
        <v>0.33</v>
      </c>
      <c r="K673" s="219">
        <f>157</f>
        <v>157</v>
      </c>
      <c r="L673" s="222">
        <f>SUM(V665:V672)-L680</f>
        <v>7.22</v>
      </c>
    </row>
    <row r="674" spans="1:22" ht="15" x14ac:dyDescent="0.25">
      <c r="A674" s="224"/>
      <c r="B674" s="224"/>
      <c r="C674" s="191"/>
      <c r="D674" s="191" t="s">
        <v>92</v>
      </c>
      <c r="E674" s="225" t="s">
        <v>93</v>
      </c>
      <c r="F674" s="226">
        <f>[2]Source!AQ879</f>
        <v>1.03</v>
      </c>
      <c r="G674" s="227"/>
      <c r="H674" s="228" t="str">
        <f>[2]Source!DI879</f>
        <v/>
      </c>
      <c r="I674" s="226">
        <f>[2]Source!AV880</f>
        <v>1.0669999999999999</v>
      </c>
      <c r="J674" s="229">
        <f>[2]Source!U879</f>
        <v>1.1000000000000001</v>
      </c>
      <c r="K674" s="226"/>
      <c r="L674" s="229"/>
    </row>
    <row r="675" spans="1:22" ht="14.25" x14ac:dyDescent="0.2">
      <c r="D675" s="230" t="s">
        <v>94</v>
      </c>
      <c r="I675" s="462">
        <f>J666+J667+J669+J671+J672+J673+SUM(J670:J670)</f>
        <v>320.66000000000003</v>
      </c>
      <c r="J675" s="462"/>
      <c r="K675" s="462">
        <f>L666+L667+L669+L671+L672+L673+SUM(L670:L670)</f>
        <v>3877.68</v>
      </c>
      <c r="L675" s="462"/>
      <c r="O675" s="231">
        <f>J666+J667+J669+J671+J672+J673+SUM(J670:J670)</f>
        <v>320.66000000000003</v>
      </c>
      <c r="P675" s="231">
        <f>L666+L667+L669+L671+L672+L673+SUM(L670:L670)</f>
        <v>3877.68</v>
      </c>
    </row>
    <row r="677" spans="1:22" ht="53.25" x14ac:dyDescent="0.25">
      <c r="A677" s="217">
        <v>77</v>
      </c>
      <c r="B677" s="217" t="str">
        <f>CONCATENATE([2]Source!E879, "/1")</f>
        <v>68/1</v>
      </c>
      <c r="C677" s="190" t="s">
        <v>279</v>
      </c>
      <c r="D677" s="190" t="s">
        <v>95</v>
      </c>
      <c r="E677" s="218" t="str">
        <f>[2]Source!H879</f>
        <v>1 клапан</v>
      </c>
      <c r="F677" s="219">
        <f>[2]Source!I879</f>
        <v>1</v>
      </c>
      <c r="G677" s="220"/>
      <c r="H677" s="221"/>
      <c r="I677" s="219"/>
      <c r="J677" s="222"/>
      <c r="K677" s="219"/>
      <c r="L677" s="222"/>
    </row>
    <row r="678" spans="1:22" ht="15" x14ac:dyDescent="0.25">
      <c r="A678" s="217"/>
      <c r="B678" s="217"/>
      <c r="C678" s="190"/>
      <c r="D678" s="190" t="s">
        <v>85</v>
      </c>
      <c r="E678" s="218"/>
      <c r="F678" s="219"/>
      <c r="G678" s="220">
        <f t="shared" ref="G678:L678" si="25">G679</f>
        <v>0.18</v>
      </c>
      <c r="H678" s="232" t="str">
        <f t="shared" si="25"/>
        <v>)*(1.67-1)</v>
      </c>
      <c r="I678" s="219">
        <f t="shared" si="25"/>
        <v>1.0669999999999999</v>
      </c>
      <c r="J678" s="222">
        <f t="shared" si="25"/>
        <v>0.13</v>
      </c>
      <c r="K678" s="219">
        <f t="shared" si="25"/>
        <v>24.23</v>
      </c>
      <c r="L678" s="222">
        <f t="shared" si="25"/>
        <v>3.15</v>
      </c>
    </row>
    <row r="679" spans="1:22" ht="15" x14ac:dyDescent="0.25">
      <c r="A679" s="217"/>
      <c r="B679" s="217"/>
      <c r="C679" s="190"/>
      <c r="D679" s="190" t="s">
        <v>86</v>
      </c>
      <c r="E679" s="218"/>
      <c r="F679" s="219"/>
      <c r="G679" s="220">
        <f>[2]Source!AN879</f>
        <v>0.18</v>
      </c>
      <c r="H679" s="232" t="s">
        <v>96</v>
      </c>
      <c r="I679" s="219">
        <f>[2]Source!AV880</f>
        <v>1.0669999999999999</v>
      </c>
      <c r="J679" s="223">
        <f>ROUND(F665*G679*I679*(1.67-1), 2)</f>
        <v>0.13</v>
      </c>
      <c r="K679" s="219">
        <f>IF([2]Source!BS880&lt;&gt; 0, [2]Source!BS880, 1)</f>
        <v>24.23</v>
      </c>
      <c r="L679" s="223">
        <f>ROUND(ROUND(F665*G679*I679*(1.67-1), 2)*K679, 2)</f>
        <v>3.15</v>
      </c>
    </row>
    <row r="680" spans="1:22" ht="15" x14ac:dyDescent="0.25">
      <c r="A680" s="217"/>
      <c r="B680" s="217"/>
      <c r="C680" s="190"/>
      <c r="D680" s="190" t="s">
        <v>91</v>
      </c>
      <c r="E680" s="218" t="s">
        <v>89</v>
      </c>
      <c r="F680" s="219">
        <f>175</f>
        <v>175</v>
      </c>
      <c r="G680" s="220"/>
      <c r="H680" s="221"/>
      <c r="I680" s="219"/>
      <c r="J680" s="222">
        <f>ROUND(J679*(F680/100), 2)</f>
        <v>0.23</v>
      </c>
      <c r="K680" s="219">
        <f>157</f>
        <v>157</v>
      </c>
      <c r="L680" s="222">
        <f>ROUND(L679*(K680/100), 2)</f>
        <v>4.95</v>
      </c>
    </row>
    <row r="681" spans="1:22" ht="14.25" x14ac:dyDescent="0.2">
      <c r="A681" s="192"/>
      <c r="B681" s="192"/>
      <c r="C681" s="192"/>
      <c r="D681" s="233" t="s">
        <v>94</v>
      </c>
      <c r="E681" s="192"/>
      <c r="F681" s="192"/>
      <c r="G681" s="192"/>
      <c r="H681" s="192"/>
      <c r="I681" s="463">
        <f>J680+J679</f>
        <v>0.36</v>
      </c>
      <c r="J681" s="463"/>
      <c r="K681" s="463">
        <f>L680+L679</f>
        <v>8.1</v>
      </c>
      <c r="L681" s="463"/>
      <c r="O681" s="231">
        <f>I681</f>
        <v>0.36</v>
      </c>
      <c r="P681" s="231">
        <f>K681</f>
        <v>8.1</v>
      </c>
    </row>
    <row r="683" spans="1:22" ht="45" x14ac:dyDescent="0.25">
      <c r="A683" s="224">
        <v>78</v>
      </c>
      <c r="B683" s="224" t="str">
        <f>[2]Source!E883</f>
        <v>69</v>
      </c>
      <c r="C683" s="191" t="str">
        <f>[2]Source!F883</f>
        <v>1.19-12-57</v>
      </c>
      <c r="D683" s="191" t="s">
        <v>111</v>
      </c>
      <c r="E683" s="225" t="str">
        <f>[2]Source!H883</f>
        <v>кг</v>
      </c>
      <c r="F683" s="226">
        <f>[2]Source!I883</f>
        <v>15</v>
      </c>
      <c r="G683" s="227">
        <f>[2]Source!AL883</f>
        <v>28.98</v>
      </c>
      <c r="H683" s="228" t="str">
        <f>[2]Source!DD883</f>
        <v/>
      </c>
      <c r="I683" s="226">
        <f>[2]Source!AW884</f>
        <v>1</v>
      </c>
      <c r="J683" s="229">
        <f>[2]Source!P883</f>
        <v>434.7</v>
      </c>
      <c r="K683" s="226">
        <f>IF([2]Source!BC884&lt;&gt; 0, [2]Source!BC884, 1)</f>
        <v>4.04</v>
      </c>
      <c r="L683" s="229">
        <f>[2]Source!P884</f>
        <v>1756.19</v>
      </c>
      <c r="Q683" s="113">
        <f>[2]Source!X883</f>
        <v>0</v>
      </c>
      <c r="R683" s="113">
        <f>[2]Source!X884</f>
        <v>0</v>
      </c>
      <c r="S683" s="113">
        <f>[2]Source!Y883</f>
        <v>0</v>
      </c>
      <c r="T683" s="113">
        <f>[2]Source!Y884</f>
        <v>0</v>
      </c>
      <c r="U683" s="113">
        <f>ROUND((175/100)*ROUND([2]Source!R883, 2), 2)</f>
        <v>0</v>
      </c>
      <c r="V683" s="113">
        <f>ROUND((157/100)*ROUND([2]Source!R884, 2), 2)</f>
        <v>0</v>
      </c>
    </row>
    <row r="684" spans="1:22" ht="14.25" x14ac:dyDescent="0.2">
      <c r="A684" s="192"/>
      <c r="B684" s="192"/>
      <c r="C684" s="192"/>
      <c r="D684" s="233" t="s">
        <v>94</v>
      </c>
      <c r="E684" s="192"/>
      <c r="F684" s="192"/>
      <c r="G684" s="192"/>
      <c r="H684" s="192"/>
      <c r="I684" s="463">
        <f>J683</f>
        <v>434.7</v>
      </c>
      <c r="J684" s="463"/>
      <c r="K684" s="463">
        <f>L683</f>
        <v>1756.19</v>
      </c>
      <c r="L684" s="463"/>
      <c r="O684" s="231">
        <f>J683</f>
        <v>434.7</v>
      </c>
      <c r="P684" s="231">
        <f>L683</f>
        <v>1756.19</v>
      </c>
    </row>
    <row r="687" spans="1:22" ht="14.25" x14ac:dyDescent="0.2">
      <c r="A687" s="464" t="str">
        <f>CONCATENATE("Итого по подразделу: ",IF([2]Source!G886&lt;&gt;"Новый подраздел", [2]Source!G886, ""))</f>
        <v>Итого по подразделу: В2-8</v>
      </c>
      <c r="B687" s="464"/>
      <c r="C687" s="464"/>
      <c r="D687" s="464"/>
      <c r="E687" s="464"/>
      <c r="F687" s="464"/>
      <c r="G687" s="464"/>
      <c r="H687" s="464"/>
      <c r="I687" s="465">
        <f>SUM(O609:O686)</f>
        <v>9309.94</v>
      </c>
      <c r="J687" s="466"/>
      <c r="K687" s="465">
        <f>SUM(P609:P686)</f>
        <v>61950.64</v>
      </c>
      <c r="L687" s="466"/>
    </row>
    <row r="688" spans="1:22" hidden="1" x14ac:dyDescent="0.2">
      <c r="A688" s="113" t="s">
        <v>44</v>
      </c>
      <c r="J688" s="113">
        <f>SUM(W609:W687)</f>
        <v>0</v>
      </c>
      <c r="K688" s="113">
        <f>SUM(X609:X687)</f>
        <v>0</v>
      </c>
    </row>
    <row r="689" spans="1:22" hidden="1" x14ac:dyDescent="0.2">
      <c r="A689" s="113" t="s">
        <v>45</v>
      </c>
      <c r="J689" s="113">
        <f>SUM(Y609:Y688)</f>
        <v>0</v>
      </c>
      <c r="K689" s="113">
        <f>SUM(Z609:Z688)</f>
        <v>0</v>
      </c>
    </row>
    <row r="691" spans="1:22" ht="16.5" x14ac:dyDescent="0.25">
      <c r="A691" s="451" t="str">
        <f>CONCATENATE("Подраздел: ",IF([2]Source!G916&lt;&gt;"Новый подраздел", [2]Source!G916, ""))</f>
        <v>Подраздел: В2-9</v>
      </c>
      <c r="B691" s="451"/>
      <c r="C691" s="451"/>
      <c r="D691" s="451"/>
      <c r="E691" s="451"/>
      <c r="F691" s="451"/>
      <c r="G691" s="451"/>
      <c r="H691" s="451"/>
      <c r="I691" s="451"/>
      <c r="J691" s="451"/>
      <c r="K691" s="451"/>
      <c r="L691" s="451"/>
    </row>
    <row r="692" spans="1:22" ht="91.5" x14ac:dyDescent="0.25">
      <c r="A692" s="217">
        <v>79</v>
      </c>
      <c r="B692" s="217" t="str">
        <f>[2]Source!E920</f>
        <v>70</v>
      </c>
      <c r="C692" s="190" t="s">
        <v>270</v>
      </c>
      <c r="D692" s="190" t="s">
        <v>105</v>
      </c>
      <c r="E692" s="218" t="str">
        <f>[2]Source!H920</f>
        <v>1 вентилятор</v>
      </c>
      <c r="F692" s="219">
        <f>[2]Source!I920</f>
        <v>1</v>
      </c>
      <c r="G692" s="220"/>
      <c r="H692" s="221"/>
      <c r="I692" s="219"/>
      <c r="J692" s="222"/>
      <c r="K692" s="219"/>
      <c r="L692" s="222"/>
      <c r="Q692" s="113">
        <f>[2]Source!X920</f>
        <v>146.4</v>
      </c>
      <c r="R692" s="113">
        <f>[2]Source!X921</f>
        <v>2837.82</v>
      </c>
      <c r="S692" s="113">
        <f>[2]Source!Y920</f>
        <v>110.09</v>
      </c>
      <c r="T692" s="113">
        <f>[2]Source!Y921</f>
        <v>1277.02</v>
      </c>
      <c r="U692" s="113">
        <f>ROUND((175/100)*ROUND([2]Source!R920, 2), 2)</f>
        <v>4.8099999999999996</v>
      </c>
      <c r="V692" s="113">
        <f>ROUND((157/100)*ROUND([2]Source!R921, 2), 2)</f>
        <v>104.61</v>
      </c>
    </row>
    <row r="693" spans="1:22" ht="15" x14ac:dyDescent="0.25">
      <c r="A693" s="217"/>
      <c r="B693" s="217"/>
      <c r="C693" s="190"/>
      <c r="D693" s="190" t="s">
        <v>84</v>
      </c>
      <c r="E693" s="218"/>
      <c r="F693" s="219"/>
      <c r="G693" s="220">
        <f>[2]Source!AO920</f>
        <v>62.6</v>
      </c>
      <c r="H693" s="221" t="str">
        <f>[2]Source!DG920</f>
        <v>)*1,05)*1,67</v>
      </c>
      <c r="I693" s="219">
        <f>[2]Source!AV921</f>
        <v>1.0669999999999999</v>
      </c>
      <c r="J693" s="222">
        <f>[2]Source!S920</f>
        <v>117.12</v>
      </c>
      <c r="K693" s="219">
        <f>IF([2]Source!BA921&lt;&gt; 0, [2]Source!BA921, 1)</f>
        <v>24.23</v>
      </c>
      <c r="L693" s="222">
        <f>[2]Source!S921</f>
        <v>2837.82</v>
      </c>
    </row>
    <row r="694" spans="1:22" ht="15" x14ac:dyDescent="0.25">
      <c r="A694" s="217"/>
      <c r="B694" s="217"/>
      <c r="C694" s="190"/>
      <c r="D694" s="190" t="s">
        <v>85</v>
      </c>
      <c r="E694" s="218"/>
      <c r="F694" s="219"/>
      <c r="G694" s="220">
        <f>[2]Source!AM920</f>
        <v>8.82</v>
      </c>
      <c r="H694" s="221" t="str">
        <f>[2]Source!DE920</f>
        <v>)*1,05</v>
      </c>
      <c r="I694" s="219">
        <f>[2]Source!AV921</f>
        <v>1.0669999999999999</v>
      </c>
      <c r="J694" s="222">
        <f>[2]Source!Q920-J704</f>
        <v>9.8800000000000008</v>
      </c>
      <c r="K694" s="219">
        <f>IF([2]Source!BB921&lt;&gt; 0, [2]Source!BB921, 1)</f>
        <v>9.06</v>
      </c>
      <c r="L694" s="222">
        <f>[2]Source!Q921-L704</f>
        <v>89.51</v>
      </c>
    </row>
    <row r="695" spans="1:22" ht="15" x14ac:dyDescent="0.25">
      <c r="A695" s="217"/>
      <c r="B695" s="217"/>
      <c r="C695" s="190"/>
      <c r="D695" s="190" t="s">
        <v>86</v>
      </c>
      <c r="E695" s="218"/>
      <c r="F695" s="219"/>
      <c r="G695" s="220">
        <f>[2]Source!AN920</f>
        <v>1.47</v>
      </c>
      <c r="H695" s="221" t="str">
        <f>[2]Source!DE920</f>
        <v>)*1,05</v>
      </c>
      <c r="I695" s="219">
        <f>[2]Source!AV921</f>
        <v>1.0669999999999999</v>
      </c>
      <c r="J695" s="223">
        <f>[2]Source!R920-J705</f>
        <v>1.65</v>
      </c>
      <c r="K695" s="219">
        <f>IF([2]Source!BS921&lt;&gt; 0, [2]Source!BS921, 1)</f>
        <v>24.23</v>
      </c>
      <c r="L695" s="223">
        <f>[2]Source!R921-L705</f>
        <v>39.979999999999997</v>
      </c>
    </row>
    <row r="696" spans="1:22" ht="15" x14ac:dyDescent="0.25">
      <c r="A696" s="217"/>
      <c r="B696" s="217"/>
      <c r="C696" s="190"/>
      <c r="D696" s="190" t="s">
        <v>87</v>
      </c>
      <c r="E696" s="218"/>
      <c r="F696" s="219"/>
      <c r="G696" s="220">
        <f>[2]Source!AL920</f>
        <v>2.62</v>
      </c>
      <c r="H696" s="221" t="str">
        <f>[2]Source!DD920</f>
        <v/>
      </c>
      <c r="I696" s="219">
        <f>[2]Source!AW921</f>
        <v>1</v>
      </c>
      <c r="J696" s="222">
        <f>[2]Source!P920</f>
        <v>2.62</v>
      </c>
      <c r="K696" s="219">
        <f>IF([2]Source!BC921&lt;&gt; 0, [2]Source!BC921, 1)</f>
        <v>2.52</v>
      </c>
      <c r="L696" s="222">
        <f>[2]Source!P921</f>
        <v>6.6</v>
      </c>
    </row>
    <row r="697" spans="1:22" ht="15" x14ac:dyDescent="0.25">
      <c r="A697" s="217"/>
      <c r="B697" s="217"/>
      <c r="C697" s="190"/>
      <c r="D697" s="190" t="s">
        <v>88</v>
      </c>
      <c r="E697" s="218" t="s">
        <v>89</v>
      </c>
      <c r="F697" s="219">
        <f>[2]Source!DN921</f>
        <v>125</v>
      </c>
      <c r="G697" s="220"/>
      <c r="H697" s="221"/>
      <c r="I697" s="219"/>
      <c r="J697" s="222">
        <f>SUM(Q692:Q696)</f>
        <v>146.4</v>
      </c>
      <c r="K697" s="219">
        <f>[2]Source!BZ921</f>
        <v>100</v>
      </c>
      <c r="L697" s="222">
        <f>SUM(R692:R696)</f>
        <v>2837.82</v>
      </c>
    </row>
    <row r="698" spans="1:22" ht="15" x14ac:dyDescent="0.25">
      <c r="A698" s="217"/>
      <c r="B698" s="217"/>
      <c r="C698" s="190"/>
      <c r="D698" s="190" t="s">
        <v>90</v>
      </c>
      <c r="E698" s="218" t="s">
        <v>89</v>
      </c>
      <c r="F698" s="219">
        <f>[2]Source!DO921</f>
        <v>94</v>
      </c>
      <c r="G698" s="220"/>
      <c r="H698" s="221"/>
      <c r="I698" s="219"/>
      <c r="J698" s="222">
        <f>SUM(S692:S697)</f>
        <v>110.09</v>
      </c>
      <c r="K698" s="219">
        <f>[2]Source!CA921</f>
        <v>45</v>
      </c>
      <c r="L698" s="222">
        <f>SUM(T692:T697)</f>
        <v>1277.02</v>
      </c>
    </row>
    <row r="699" spans="1:22" ht="15" x14ac:dyDescent="0.25">
      <c r="A699" s="217"/>
      <c r="B699" s="217"/>
      <c r="C699" s="190"/>
      <c r="D699" s="190" t="s">
        <v>91</v>
      </c>
      <c r="E699" s="218" t="s">
        <v>89</v>
      </c>
      <c r="F699" s="219">
        <f>175</f>
        <v>175</v>
      </c>
      <c r="G699" s="220"/>
      <c r="H699" s="221"/>
      <c r="I699" s="219"/>
      <c r="J699" s="222">
        <f>SUM(U692:U698)-J706</f>
        <v>2.88</v>
      </c>
      <c r="K699" s="219">
        <f>157</f>
        <v>157</v>
      </c>
      <c r="L699" s="222">
        <f>SUM(V692:V698)-L706</f>
        <v>62.77</v>
      </c>
    </row>
    <row r="700" spans="1:22" ht="15" x14ac:dyDescent="0.25">
      <c r="A700" s="224"/>
      <c r="B700" s="224"/>
      <c r="C700" s="191"/>
      <c r="D700" s="191" t="s">
        <v>92</v>
      </c>
      <c r="E700" s="225" t="s">
        <v>93</v>
      </c>
      <c r="F700" s="226">
        <f>[2]Source!AQ920</f>
        <v>4.96</v>
      </c>
      <c r="G700" s="227"/>
      <c r="H700" s="228" t="str">
        <f>[2]Source!DI920</f>
        <v>)*1,05</v>
      </c>
      <c r="I700" s="226">
        <f>[2]Source!AV921</f>
        <v>1.0669999999999999</v>
      </c>
      <c r="J700" s="229">
        <f>[2]Source!U920</f>
        <v>5.56</v>
      </c>
      <c r="K700" s="226"/>
      <c r="L700" s="229"/>
    </row>
    <row r="701" spans="1:22" ht="14.25" x14ac:dyDescent="0.2">
      <c r="D701" s="230" t="s">
        <v>94</v>
      </c>
      <c r="I701" s="462">
        <f>J693+J694+J696+J697+J698+J699</f>
        <v>388.99</v>
      </c>
      <c r="J701" s="462"/>
      <c r="K701" s="462">
        <f>L693+L694+L696+L697+L698+L699</f>
        <v>7111.54</v>
      </c>
      <c r="L701" s="462"/>
      <c r="O701" s="231">
        <f>J693+J694+J696+J697+J698+J699</f>
        <v>388.99</v>
      </c>
      <c r="P701" s="231">
        <f>L693+L694+L696+L697+L698+L699</f>
        <v>7111.54</v>
      </c>
    </row>
    <row r="703" spans="1:22" ht="91.5" x14ac:dyDescent="0.25">
      <c r="A703" s="217">
        <v>80</v>
      </c>
      <c r="B703" s="217" t="str">
        <f>CONCATENATE([2]Source!E920, "/1")</f>
        <v>70/1</v>
      </c>
      <c r="C703" s="190" t="s">
        <v>271</v>
      </c>
      <c r="D703" s="190" t="s">
        <v>95</v>
      </c>
      <c r="E703" s="218" t="str">
        <f>[2]Source!H920</f>
        <v>1 вентилятор</v>
      </c>
      <c r="F703" s="219">
        <f>[2]Source!I920</f>
        <v>1</v>
      </c>
      <c r="G703" s="220"/>
      <c r="H703" s="221"/>
      <c r="I703" s="219"/>
      <c r="J703" s="222"/>
      <c r="K703" s="219"/>
      <c r="L703" s="222"/>
    </row>
    <row r="704" spans="1:22" ht="15" x14ac:dyDescent="0.25">
      <c r="A704" s="217"/>
      <c r="B704" s="217"/>
      <c r="C704" s="190"/>
      <c r="D704" s="190" t="s">
        <v>85</v>
      </c>
      <c r="E704" s="218"/>
      <c r="F704" s="219"/>
      <c r="G704" s="220">
        <f t="shared" ref="G704:L704" si="26">G705</f>
        <v>1.47</v>
      </c>
      <c r="H704" s="232" t="str">
        <f t="shared" si="26"/>
        <v>)*(1.67-1)*1.05</v>
      </c>
      <c r="I704" s="219">
        <f t="shared" si="26"/>
        <v>1.0669999999999999</v>
      </c>
      <c r="J704" s="222">
        <f t="shared" si="26"/>
        <v>1.1000000000000001</v>
      </c>
      <c r="K704" s="219">
        <f t="shared" si="26"/>
        <v>24.23</v>
      </c>
      <c r="L704" s="222">
        <f t="shared" si="26"/>
        <v>26.65</v>
      </c>
    </row>
    <row r="705" spans="1:22" ht="15" x14ac:dyDescent="0.25">
      <c r="A705" s="217"/>
      <c r="B705" s="217"/>
      <c r="C705" s="190"/>
      <c r="D705" s="190" t="s">
        <v>86</v>
      </c>
      <c r="E705" s="218"/>
      <c r="F705" s="219"/>
      <c r="G705" s="220">
        <f>[2]Source!AN920</f>
        <v>1.47</v>
      </c>
      <c r="H705" s="232" t="s">
        <v>106</v>
      </c>
      <c r="I705" s="219">
        <f>[2]Source!AV921</f>
        <v>1.0669999999999999</v>
      </c>
      <c r="J705" s="223">
        <f>ROUND(F692*G705*I705*(1.67-1)*1.05, 2)</f>
        <v>1.1000000000000001</v>
      </c>
      <c r="K705" s="219">
        <f>IF([2]Source!BS921&lt;&gt; 0, [2]Source!BS921, 1)</f>
        <v>24.23</v>
      </c>
      <c r="L705" s="223">
        <f>ROUND(ROUND(F692*G705*I705*(1.67-1)*1.05, 2)*K705, 2)</f>
        <v>26.65</v>
      </c>
    </row>
    <row r="706" spans="1:22" ht="15" x14ac:dyDescent="0.25">
      <c r="A706" s="217"/>
      <c r="B706" s="217"/>
      <c r="C706" s="190"/>
      <c r="D706" s="190" t="s">
        <v>91</v>
      </c>
      <c r="E706" s="218" t="s">
        <v>89</v>
      </c>
      <c r="F706" s="219">
        <f>175</f>
        <v>175</v>
      </c>
      <c r="G706" s="220"/>
      <c r="H706" s="221"/>
      <c r="I706" s="219"/>
      <c r="J706" s="222">
        <f>ROUND(J705*(F706/100), 2)</f>
        <v>1.93</v>
      </c>
      <c r="K706" s="219">
        <f>157</f>
        <v>157</v>
      </c>
      <c r="L706" s="222">
        <f>ROUND(L705*(K706/100), 2)</f>
        <v>41.84</v>
      </c>
    </row>
    <row r="707" spans="1:22" ht="14.25" x14ac:dyDescent="0.2">
      <c r="A707" s="192"/>
      <c r="B707" s="192"/>
      <c r="C707" s="192"/>
      <c r="D707" s="233" t="s">
        <v>94</v>
      </c>
      <c r="E707" s="192"/>
      <c r="F707" s="192"/>
      <c r="G707" s="192"/>
      <c r="H707" s="192"/>
      <c r="I707" s="463">
        <f>J706+J705</f>
        <v>3.03</v>
      </c>
      <c r="J707" s="463"/>
      <c r="K707" s="463">
        <f>L706+L705</f>
        <v>68.489999999999995</v>
      </c>
      <c r="L707" s="463"/>
      <c r="O707" s="231">
        <f>I707</f>
        <v>3.03</v>
      </c>
      <c r="P707" s="231">
        <f>K707</f>
        <v>68.489999999999995</v>
      </c>
    </row>
    <row r="709" spans="1:22" ht="105" x14ac:dyDescent="0.25">
      <c r="A709" s="217">
        <v>81</v>
      </c>
      <c r="B709" s="217" t="str">
        <f>[2]Source!E922</f>
        <v>71</v>
      </c>
      <c r="C709" s="190" t="s">
        <v>272</v>
      </c>
      <c r="D709" s="190" t="s">
        <v>107</v>
      </c>
      <c r="E709" s="218" t="str">
        <f>[2]Source!H922</f>
        <v>1  ШТ.</v>
      </c>
      <c r="F709" s="219">
        <f>[2]Source!I922</f>
        <v>1</v>
      </c>
      <c r="G709" s="220"/>
      <c r="H709" s="221"/>
      <c r="I709" s="219"/>
      <c r="J709" s="222"/>
      <c r="K709" s="219"/>
      <c r="L709" s="222"/>
      <c r="Q709" s="113">
        <f>[2]Source!X922</f>
        <v>52.44</v>
      </c>
      <c r="R709" s="113">
        <f>[2]Source!X923</f>
        <v>1021.01</v>
      </c>
      <c r="S709" s="113">
        <f>[2]Source!Y922</f>
        <v>32.770000000000003</v>
      </c>
      <c r="T709" s="113">
        <f>[2]Source!Y923</f>
        <v>487.81</v>
      </c>
      <c r="U709" s="113">
        <f>ROUND((175/100)*ROUND([2]Source!R922, 2), 2)</f>
        <v>0.82</v>
      </c>
      <c r="V709" s="113">
        <f>ROUND((157/100)*ROUND([2]Source!R923, 2), 2)</f>
        <v>17.88</v>
      </c>
    </row>
    <row r="710" spans="1:22" ht="15" x14ac:dyDescent="0.25">
      <c r="A710" s="217"/>
      <c r="B710" s="217"/>
      <c r="C710" s="190"/>
      <c r="D710" s="190" t="s">
        <v>84</v>
      </c>
      <c r="E710" s="218"/>
      <c r="F710" s="219"/>
      <c r="G710" s="220">
        <f>[2]Source!AO922</f>
        <v>26.78</v>
      </c>
      <c r="H710" s="221" t="str">
        <f>[2]Source!DG922</f>
        <v>)*1,67</v>
      </c>
      <c r="I710" s="219">
        <f>[2]Source!AV923</f>
        <v>1.0469999999999999</v>
      </c>
      <c r="J710" s="222">
        <f>[2]Source!S922</f>
        <v>46.82</v>
      </c>
      <c r="K710" s="219">
        <f>IF([2]Source!BA923&lt;&gt; 0, [2]Source!BA923, 1)</f>
        <v>24.23</v>
      </c>
      <c r="L710" s="222">
        <f>[2]Source!S923</f>
        <v>1134.45</v>
      </c>
    </row>
    <row r="711" spans="1:22" ht="15" x14ac:dyDescent="0.25">
      <c r="A711" s="217"/>
      <c r="B711" s="217"/>
      <c r="C711" s="190"/>
      <c r="D711" s="190" t="s">
        <v>85</v>
      </c>
      <c r="E711" s="218"/>
      <c r="F711" s="219"/>
      <c r="G711" s="220">
        <f>[2]Source!AM922</f>
        <v>3.81</v>
      </c>
      <c r="H711" s="221" t="str">
        <f>[2]Source!DE922</f>
        <v/>
      </c>
      <c r="I711" s="219">
        <f>[2]Source!AV923</f>
        <v>1.0469999999999999</v>
      </c>
      <c r="J711" s="222">
        <f>[2]Source!Q922-J721</f>
        <v>3.99</v>
      </c>
      <c r="K711" s="219">
        <f>IF([2]Source!BB923&lt;&gt; 0, [2]Source!BB923, 1)</f>
        <v>6.88</v>
      </c>
      <c r="L711" s="222">
        <f>[2]Source!Q923-L721</f>
        <v>27.45</v>
      </c>
    </row>
    <row r="712" spans="1:22" ht="15" x14ac:dyDescent="0.25">
      <c r="A712" s="217"/>
      <c r="B712" s="217"/>
      <c r="C712" s="190"/>
      <c r="D712" s="190" t="s">
        <v>86</v>
      </c>
      <c r="E712" s="218"/>
      <c r="F712" s="219"/>
      <c r="G712" s="220">
        <f>[2]Source!AN922</f>
        <v>0.27</v>
      </c>
      <c r="H712" s="221" t="str">
        <f>[2]Source!DE922</f>
        <v/>
      </c>
      <c r="I712" s="219">
        <f>[2]Source!AV923</f>
        <v>1.0469999999999999</v>
      </c>
      <c r="J712" s="223">
        <f>[2]Source!R922-J722</f>
        <v>0.28000000000000003</v>
      </c>
      <c r="K712" s="219">
        <f>IF([2]Source!BS923&lt;&gt; 0, [2]Source!BS923, 1)</f>
        <v>24.23</v>
      </c>
      <c r="L712" s="223">
        <f>[2]Source!R923-L722</f>
        <v>6.79</v>
      </c>
    </row>
    <row r="713" spans="1:22" ht="15" x14ac:dyDescent="0.25">
      <c r="A713" s="217"/>
      <c r="B713" s="217"/>
      <c r="C713" s="190"/>
      <c r="D713" s="190" t="s">
        <v>87</v>
      </c>
      <c r="E713" s="218"/>
      <c r="F713" s="219"/>
      <c r="G713" s="220">
        <f>[2]Source!AL922</f>
        <v>14.07</v>
      </c>
      <c r="H713" s="221" t="str">
        <f>[2]Source!DD922</f>
        <v/>
      </c>
      <c r="I713" s="219">
        <f>[2]Source!AW923</f>
        <v>1</v>
      </c>
      <c r="J713" s="222">
        <f>[2]Source!P922</f>
        <v>14.07</v>
      </c>
      <c r="K713" s="219">
        <f>IF([2]Source!BC923&lt;&gt; 0, [2]Source!BC923, 1)</f>
        <v>5.58</v>
      </c>
      <c r="L713" s="222">
        <f>[2]Source!P923</f>
        <v>78.510000000000005</v>
      </c>
    </row>
    <row r="714" spans="1:22" ht="15" x14ac:dyDescent="0.25">
      <c r="A714" s="217"/>
      <c r="B714" s="217"/>
      <c r="C714" s="190"/>
      <c r="D714" s="190" t="s">
        <v>88</v>
      </c>
      <c r="E714" s="218" t="s">
        <v>89</v>
      </c>
      <c r="F714" s="219">
        <f>[2]Source!DN923</f>
        <v>112</v>
      </c>
      <c r="G714" s="220"/>
      <c r="H714" s="221"/>
      <c r="I714" s="219"/>
      <c r="J714" s="222">
        <f>SUM(Q709:Q713)</f>
        <v>52.44</v>
      </c>
      <c r="K714" s="219">
        <f>[2]Source!BZ923</f>
        <v>90</v>
      </c>
      <c r="L714" s="222">
        <f>SUM(R709:R713)</f>
        <v>1021.01</v>
      </c>
    </row>
    <row r="715" spans="1:22" ht="15" x14ac:dyDescent="0.25">
      <c r="A715" s="217"/>
      <c r="B715" s="217"/>
      <c r="C715" s="190"/>
      <c r="D715" s="190" t="s">
        <v>90</v>
      </c>
      <c r="E715" s="218" t="s">
        <v>89</v>
      </c>
      <c r="F715" s="219">
        <f>[2]Source!DO923</f>
        <v>70</v>
      </c>
      <c r="G715" s="220"/>
      <c r="H715" s="221"/>
      <c r="I715" s="219"/>
      <c r="J715" s="222">
        <f>SUM(S709:S714)</f>
        <v>32.770000000000003</v>
      </c>
      <c r="K715" s="219">
        <f>[2]Source!CA923</f>
        <v>43</v>
      </c>
      <c r="L715" s="222">
        <f>SUM(T709:T714)</f>
        <v>487.81</v>
      </c>
    </row>
    <row r="716" spans="1:22" ht="15" x14ac:dyDescent="0.25">
      <c r="A716" s="217"/>
      <c r="B716" s="217"/>
      <c r="C716" s="190"/>
      <c r="D716" s="190" t="s">
        <v>91</v>
      </c>
      <c r="E716" s="218" t="s">
        <v>89</v>
      </c>
      <c r="F716" s="219">
        <f>175</f>
        <v>175</v>
      </c>
      <c r="G716" s="220"/>
      <c r="H716" s="221"/>
      <c r="I716" s="219"/>
      <c r="J716" s="222">
        <f>SUM(U709:U715)-J723</f>
        <v>0.49</v>
      </c>
      <c r="K716" s="219">
        <f>157</f>
        <v>157</v>
      </c>
      <c r="L716" s="222">
        <f>SUM(V709:V715)-L723</f>
        <v>10.66</v>
      </c>
    </row>
    <row r="717" spans="1:22" ht="15" x14ac:dyDescent="0.25">
      <c r="A717" s="224"/>
      <c r="B717" s="224"/>
      <c r="C717" s="191"/>
      <c r="D717" s="191" t="s">
        <v>92</v>
      </c>
      <c r="E717" s="225" t="s">
        <v>93</v>
      </c>
      <c r="F717" s="226">
        <f>[2]Source!AQ922</f>
        <v>2.06</v>
      </c>
      <c r="G717" s="227"/>
      <c r="H717" s="228" t="str">
        <f>[2]Source!DI922</f>
        <v/>
      </c>
      <c r="I717" s="226">
        <f>[2]Source!AV923</f>
        <v>1.0469999999999999</v>
      </c>
      <c r="J717" s="229">
        <f>[2]Source!U922</f>
        <v>2.16</v>
      </c>
      <c r="K717" s="226"/>
      <c r="L717" s="229"/>
    </row>
    <row r="718" spans="1:22" ht="14.25" x14ac:dyDescent="0.2">
      <c r="D718" s="230" t="s">
        <v>94</v>
      </c>
      <c r="I718" s="462">
        <f>J710+J711+J713+J714+J715+J716</f>
        <v>150.58000000000001</v>
      </c>
      <c r="J718" s="462"/>
      <c r="K718" s="462">
        <f>L710+L711+L713+L714+L715+L716</f>
        <v>2759.89</v>
      </c>
      <c r="L718" s="462"/>
      <c r="O718" s="231">
        <f>J710+J711+J713+J714+J715+J716</f>
        <v>150.58000000000001</v>
      </c>
      <c r="P718" s="231">
        <f>L710+L711+L713+L714+L715+L716</f>
        <v>2759.89</v>
      </c>
    </row>
    <row r="720" spans="1:22" ht="53.25" x14ac:dyDescent="0.25">
      <c r="A720" s="217">
        <v>82</v>
      </c>
      <c r="B720" s="217" t="str">
        <f>CONCATENATE([2]Source!E922, "/1")</f>
        <v>71/1</v>
      </c>
      <c r="C720" s="190" t="s">
        <v>273</v>
      </c>
      <c r="D720" s="190" t="s">
        <v>95</v>
      </c>
      <c r="E720" s="218" t="str">
        <f>[2]Source!H922</f>
        <v>1  ШТ.</v>
      </c>
      <c r="F720" s="219">
        <f>[2]Source!I922</f>
        <v>1</v>
      </c>
      <c r="G720" s="220"/>
      <c r="H720" s="221"/>
      <c r="I720" s="219"/>
      <c r="J720" s="222"/>
      <c r="K720" s="219"/>
      <c r="L720" s="222"/>
    </row>
    <row r="721" spans="1:22" ht="15" x14ac:dyDescent="0.25">
      <c r="A721" s="217"/>
      <c r="B721" s="217"/>
      <c r="C721" s="190"/>
      <c r="D721" s="190" t="s">
        <v>85</v>
      </c>
      <c r="E721" s="218"/>
      <c r="F721" s="219"/>
      <c r="G721" s="220">
        <f t="shared" ref="G721:L721" si="27">G722</f>
        <v>0.27</v>
      </c>
      <c r="H721" s="232" t="str">
        <f t="shared" si="27"/>
        <v>)*(1.67-1)</v>
      </c>
      <c r="I721" s="219">
        <f t="shared" si="27"/>
        <v>1.0469999999999999</v>
      </c>
      <c r="J721" s="222">
        <f t="shared" si="27"/>
        <v>0.19</v>
      </c>
      <c r="K721" s="219">
        <f t="shared" si="27"/>
        <v>24.23</v>
      </c>
      <c r="L721" s="222">
        <f t="shared" si="27"/>
        <v>4.5999999999999996</v>
      </c>
    </row>
    <row r="722" spans="1:22" ht="15" x14ac:dyDescent="0.25">
      <c r="A722" s="217"/>
      <c r="B722" s="217"/>
      <c r="C722" s="190"/>
      <c r="D722" s="190" t="s">
        <v>86</v>
      </c>
      <c r="E722" s="218"/>
      <c r="F722" s="219"/>
      <c r="G722" s="220">
        <f>[2]Source!AN922</f>
        <v>0.27</v>
      </c>
      <c r="H722" s="232" t="s">
        <v>96</v>
      </c>
      <c r="I722" s="219">
        <f>[2]Source!AV923</f>
        <v>1.0469999999999999</v>
      </c>
      <c r="J722" s="223">
        <f>ROUND(F709*G722*I722*(1.67-1), 2)</f>
        <v>0.19</v>
      </c>
      <c r="K722" s="219">
        <f>IF([2]Source!BS923&lt;&gt; 0, [2]Source!BS923, 1)</f>
        <v>24.23</v>
      </c>
      <c r="L722" s="223">
        <f>ROUND(ROUND(F709*G722*I722*(1.67-1), 2)*K722, 2)</f>
        <v>4.5999999999999996</v>
      </c>
    </row>
    <row r="723" spans="1:22" ht="15" x14ac:dyDescent="0.25">
      <c r="A723" s="217"/>
      <c r="B723" s="217"/>
      <c r="C723" s="190"/>
      <c r="D723" s="190" t="s">
        <v>91</v>
      </c>
      <c r="E723" s="218" t="s">
        <v>89</v>
      </c>
      <c r="F723" s="219">
        <f>175</f>
        <v>175</v>
      </c>
      <c r="G723" s="220"/>
      <c r="H723" s="221"/>
      <c r="I723" s="219"/>
      <c r="J723" s="222">
        <f>ROUND(J722*(F723/100), 2)</f>
        <v>0.33</v>
      </c>
      <c r="K723" s="219">
        <f>157</f>
        <v>157</v>
      </c>
      <c r="L723" s="222">
        <f>ROUND(L722*(K723/100), 2)</f>
        <v>7.22</v>
      </c>
    </row>
    <row r="724" spans="1:22" ht="14.25" x14ac:dyDescent="0.2">
      <c r="A724" s="192"/>
      <c r="B724" s="192"/>
      <c r="C724" s="192"/>
      <c r="D724" s="233" t="s">
        <v>94</v>
      </c>
      <c r="E724" s="192"/>
      <c r="F724" s="192"/>
      <c r="G724" s="192"/>
      <c r="H724" s="192"/>
      <c r="I724" s="463">
        <f>J723+J722</f>
        <v>0.52</v>
      </c>
      <c r="J724" s="463"/>
      <c r="K724" s="463">
        <f>L723+L722</f>
        <v>11.82</v>
      </c>
      <c r="L724" s="463"/>
      <c r="O724" s="231">
        <f>I724</f>
        <v>0.52</v>
      </c>
      <c r="P724" s="231">
        <f>K724</f>
        <v>11.82</v>
      </c>
    </row>
    <row r="726" spans="1:22" ht="115.5" x14ac:dyDescent="0.25">
      <c r="A726" s="224">
        <v>83</v>
      </c>
      <c r="B726" s="224" t="str">
        <f>[2]Source!E924</f>
        <v>72</v>
      </c>
      <c r="C726" s="191" t="str">
        <f>[2]Source!F924</f>
        <v>МКЭ-28-1218/5-3 от  08.02.2016</v>
      </c>
      <c r="D726" s="191" t="s">
        <v>297</v>
      </c>
      <c r="E726" s="225" t="str">
        <f>[2]Source!H924</f>
        <v>шт.</v>
      </c>
      <c r="F726" s="226">
        <f>[2]Source!I924</f>
        <v>1</v>
      </c>
      <c r="G726" s="229">
        <f>J726/F726</f>
        <v>7764.06</v>
      </c>
      <c r="H726" s="228"/>
      <c r="I726" s="226">
        <f>[2]Source!AW925</f>
        <v>1</v>
      </c>
      <c r="J726" s="229">
        <f>[2]Source!P924</f>
        <v>7764.06</v>
      </c>
      <c r="K726" s="226">
        <f>IF([2]Source!BC925&lt;&gt; 0, [2]Source!BC925, 1)</f>
        <v>5.58</v>
      </c>
      <c r="L726" s="229">
        <f>[2]Source!P925</f>
        <v>43323.48</v>
      </c>
      <c r="M726" s="185">
        <f>N726/5.58</f>
        <v>7764.06</v>
      </c>
      <c r="N726" s="185">
        <f>42474*1.02*I726*F726</f>
        <v>43323.48</v>
      </c>
      <c r="Q726" s="113">
        <f>[2]Source!X924</f>
        <v>0</v>
      </c>
      <c r="R726" s="113">
        <f>[2]Source!X925</f>
        <v>0</v>
      </c>
      <c r="S726" s="113">
        <f>[2]Source!Y924</f>
        <v>0</v>
      </c>
      <c r="T726" s="113">
        <f>[2]Source!Y925</f>
        <v>0</v>
      </c>
      <c r="U726" s="113">
        <f>ROUND((175/100)*ROUND([2]Source!R924, 2), 2)</f>
        <v>0</v>
      </c>
      <c r="V726" s="113">
        <f>ROUND((157/100)*ROUND([2]Source!R925, 2), 2)</f>
        <v>0</v>
      </c>
    </row>
    <row r="727" spans="1:22" ht="14.25" x14ac:dyDescent="0.2">
      <c r="A727" s="192"/>
      <c r="B727" s="192"/>
      <c r="C727" s="192"/>
      <c r="D727" s="233" t="s">
        <v>94</v>
      </c>
      <c r="E727" s="192"/>
      <c r="F727" s="192"/>
      <c r="G727" s="192"/>
      <c r="H727" s="192"/>
      <c r="I727" s="463">
        <f>J726</f>
        <v>7764.06</v>
      </c>
      <c r="J727" s="463"/>
      <c r="K727" s="463">
        <f>L726</f>
        <v>43323.48</v>
      </c>
      <c r="L727" s="463"/>
      <c r="O727" s="231">
        <f>J726</f>
        <v>7764.06</v>
      </c>
      <c r="P727" s="231">
        <f>L726</f>
        <v>43323.48</v>
      </c>
    </row>
    <row r="729" spans="1:22" ht="53.25" x14ac:dyDescent="0.25">
      <c r="A729" s="217">
        <v>84</v>
      </c>
      <c r="B729" s="217" t="str">
        <f>[2]Source!E926</f>
        <v>73</v>
      </c>
      <c r="C729" s="190" t="s">
        <v>275</v>
      </c>
      <c r="D729" s="190" t="s">
        <v>108</v>
      </c>
      <c r="E729" s="218" t="str">
        <f>[2]Source!H926</f>
        <v>1 м2</v>
      </c>
      <c r="F729" s="219">
        <f>[2]Source!I926</f>
        <v>0.2964</v>
      </c>
      <c r="G729" s="220"/>
      <c r="H729" s="221"/>
      <c r="I729" s="219"/>
      <c r="J729" s="222"/>
      <c r="K729" s="219"/>
      <c r="L729" s="222"/>
      <c r="Q729" s="113">
        <f>[2]Source!X926</f>
        <v>42.98</v>
      </c>
      <c r="R729" s="113">
        <f>[2]Source!X927</f>
        <v>833.03</v>
      </c>
      <c r="S729" s="113">
        <f>[2]Source!Y926</f>
        <v>32.32</v>
      </c>
      <c r="T729" s="113">
        <f>[2]Source!Y927</f>
        <v>374.86</v>
      </c>
      <c r="U729" s="113">
        <f>ROUND((175/100)*ROUND([2]Source!R926, 2), 2)</f>
        <v>0.12</v>
      </c>
      <c r="V729" s="113">
        <f>ROUND((157/100)*ROUND([2]Source!R927, 2), 2)</f>
        <v>2.67</v>
      </c>
    </row>
    <row r="730" spans="1:22" ht="15" x14ac:dyDescent="0.25">
      <c r="A730" s="217"/>
      <c r="B730" s="217"/>
      <c r="C730" s="190"/>
      <c r="D730" s="190" t="s">
        <v>84</v>
      </c>
      <c r="E730" s="218"/>
      <c r="F730" s="219"/>
      <c r="G730" s="220">
        <f>[2]Source!AO926</f>
        <v>65.09</v>
      </c>
      <c r="H730" s="221" t="str">
        <f>[2]Source!DG926</f>
        <v>)*1,67</v>
      </c>
      <c r="I730" s="219">
        <f>[2]Source!AV927</f>
        <v>1.0669999999999999</v>
      </c>
      <c r="J730" s="222">
        <f>[2]Source!S926</f>
        <v>34.380000000000003</v>
      </c>
      <c r="K730" s="219">
        <f>IF([2]Source!BA927&lt;&gt; 0, [2]Source!BA927, 1)</f>
        <v>24.23</v>
      </c>
      <c r="L730" s="222">
        <f>[2]Source!S927</f>
        <v>833.03</v>
      </c>
    </row>
    <row r="731" spans="1:22" ht="15" x14ac:dyDescent="0.25">
      <c r="A731" s="217"/>
      <c r="B731" s="217"/>
      <c r="C731" s="190"/>
      <c r="D731" s="190" t="s">
        <v>85</v>
      </c>
      <c r="E731" s="218"/>
      <c r="F731" s="219"/>
      <c r="G731" s="220">
        <f>[2]Source!AM926</f>
        <v>0.77</v>
      </c>
      <c r="H731" s="221" t="str">
        <f>[2]Source!DE926</f>
        <v/>
      </c>
      <c r="I731" s="219">
        <f>[2]Source!AV927</f>
        <v>1.0669999999999999</v>
      </c>
      <c r="J731" s="222">
        <f>[2]Source!Q926-J742</f>
        <v>0.24</v>
      </c>
      <c r="K731" s="219">
        <f>IF([2]Source!BB927&lt;&gt; 0, [2]Source!BB927, 1)</f>
        <v>9.27</v>
      </c>
      <c r="L731" s="222">
        <f>[2]Source!Q927-L742</f>
        <v>2.2200000000000002</v>
      </c>
    </row>
    <row r="732" spans="1:22" ht="15" x14ac:dyDescent="0.25">
      <c r="A732" s="217"/>
      <c r="B732" s="217"/>
      <c r="C732" s="190"/>
      <c r="D732" s="190" t="s">
        <v>86</v>
      </c>
      <c r="E732" s="218"/>
      <c r="F732" s="219"/>
      <c r="G732" s="220">
        <f>[2]Source!AN926</f>
        <v>0.14000000000000001</v>
      </c>
      <c r="H732" s="221" t="str">
        <f>[2]Source!DE926</f>
        <v/>
      </c>
      <c r="I732" s="219">
        <f>[2]Source!AV927</f>
        <v>1.0669999999999999</v>
      </c>
      <c r="J732" s="223">
        <f>[2]Source!R926-J743</f>
        <v>0.04</v>
      </c>
      <c r="K732" s="219">
        <f>IF([2]Source!BS927&lt;&gt; 0, [2]Source!BS927, 1)</f>
        <v>24.23</v>
      </c>
      <c r="L732" s="223">
        <f>[2]Source!R927-L743</f>
        <v>0.97</v>
      </c>
    </row>
    <row r="733" spans="1:22" ht="15" x14ac:dyDescent="0.25">
      <c r="A733" s="217"/>
      <c r="B733" s="217"/>
      <c r="C733" s="190"/>
      <c r="D733" s="190" t="s">
        <v>87</v>
      </c>
      <c r="E733" s="218"/>
      <c r="F733" s="219"/>
      <c r="G733" s="220">
        <f>[2]Source!AL926</f>
        <v>5.43</v>
      </c>
      <c r="H733" s="221" t="str">
        <f>[2]Source!DD926</f>
        <v/>
      </c>
      <c r="I733" s="219">
        <f>[2]Source!AW927</f>
        <v>1</v>
      </c>
      <c r="J733" s="222">
        <f>[2]Source!P926</f>
        <v>1.61</v>
      </c>
      <c r="K733" s="219">
        <f>IF([2]Source!BC927&lt;&gt; 0, [2]Source!BC927, 1)</f>
        <v>3.52</v>
      </c>
      <c r="L733" s="222">
        <f>[2]Source!P927</f>
        <v>5.67</v>
      </c>
    </row>
    <row r="734" spans="1:22" ht="70.5" x14ac:dyDescent="0.25">
      <c r="A734" s="217">
        <v>85</v>
      </c>
      <c r="B734" s="217" t="str">
        <f>[2]Source!E928</f>
        <v>73,1</v>
      </c>
      <c r="C734" s="190" t="str">
        <f>[2]Source!F928</f>
        <v>МКЭ-28-685/6-1 от 14.03.2016</v>
      </c>
      <c r="D734" s="190" t="s">
        <v>293</v>
      </c>
      <c r="E734" s="218" t="str">
        <f>[2]Source!H928</f>
        <v>шт.</v>
      </c>
      <c r="F734" s="219">
        <f>[2]Source!I928</f>
        <v>2</v>
      </c>
      <c r="G734" s="241">
        <f>J734/F734</f>
        <v>189.38</v>
      </c>
      <c r="H734" s="242"/>
      <c r="I734" s="219">
        <f>[2]Source!AW929</f>
        <v>1</v>
      </c>
      <c r="J734" s="222">
        <f>[2]Source!O928</f>
        <v>378.75</v>
      </c>
      <c r="K734" s="219">
        <f>IF([2]Source!BC929&lt;&gt; 0, [2]Source!BC929, 1)</f>
        <v>5.58</v>
      </c>
      <c r="L734" s="222">
        <f>[2]Source!O929</f>
        <v>2113.44</v>
      </c>
      <c r="M734" s="185">
        <f>N734/5.58</f>
        <v>378.75</v>
      </c>
      <c r="N734" s="185">
        <f>1036*1.02*I734*F734</f>
        <v>2113.44</v>
      </c>
      <c r="Q734" s="113">
        <f>[2]Source!X928</f>
        <v>0</v>
      </c>
      <c r="R734" s="113">
        <f>[2]Source!X929</f>
        <v>0</v>
      </c>
      <c r="S734" s="113">
        <f>[2]Source!Y928</f>
        <v>0</v>
      </c>
      <c r="T734" s="113">
        <f>[2]Source!Y929</f>
        <v>0</v>
      </c>
      <c r="U734" s="113">
        <f>ROUND((175/100)*ROUND([2]Source!R928, 2), 2)</f>
        <v>0</v>
      </c>
      <c r="V734" s="113">
        <f>ROUND((157/100)*ROUND([2]Source!R929, 2), 2)</f>
        <v>0</v>
      </c>
    </row>
    <row r="735" spans="1:22" ht="15" x14ac:dyDescent="0.25">
      <c r="A735" s="217"/>
      <c r="B735" s="217"/>
      <c r="C735" s="190"/>
      <c r="D735" s="190" t="s">
        <v>88</v>
      </c>
      <c r="E735" s="218" t="s">
        <v>89</v>
      </c>
      <c r="F735" s="219">
        <f>[2]Source!DN927</f>
        <v>125</v>
      </c>
      <c r="G735" s="243"/>
      <c r="H735" s="221"/>
      <c r="I735" s="219"/>
      <c r="J735" s="222">
        <f>SUM(Q729:Q734)</f>
        <v>42.98</v>
      </c>
      <c r="K735" s="219">
        <f>[2]Source!BZ927</f>
        <v>100</v>
      </c>
      <c r="L735" s="222">
        <f>SUM(R729:R734)</f>
        <v>833.03</v>
      </c>
    </row>
    <row r="736" spans="1:22" ht="15" x14ac:dyDescent="0.25">
      <c r="A736" s="217"/>
      <c r="B736" s="217"/>
      <c r="C736" s="190"/>
      <c r="D736" s="190" t="s">
        <v>90</v>
      </c>
      <c r="E736" s="218" t="s">
        <v>89</v>
      </c>
      <c r="F736" s="219">
        <f>[2]Source!DO927</f>
        <v>94</v>
      </c>
      <c r="G736" s="220"/>
      <c r="H736" s="221"/>
      <c r="I736" s="219"/>
      <c r="J736" s="222">
        <f>SUM(S729:S735)</f>
        <v>32.32</v>
      </c>
      <c r="K736" s="219">
        <f>[2]Source!CA927</f>
        <v>45</v>
      </c>
      <c r="L736" s="222">
        <f>SUM(T729:T735)</f>
        <v>374.86</v>
      </c>
    </row>
    <row r="737" spans="1:22" ht="15" x14ac:dyDescent="0.25">
      <c r="A737" s="217"/>
      <c r="B737" s="217"/>
      <c r="C737" s="190"/>
      <c r="D737" s="190" t="s">
        <v>91</v>
      </c>
      <c r="E737" s="218" t="s">
        <v>89</v>
      </c>
      <c r="F737" s="219">
        <f>175</f>
        <v>175</v>
      </c>
      <c r="G737" s="220"/>
      <c r="H737" s="221"/>
      <c r="I737" s="219"/>
      <c r="J737" s="222">
        <f>SUM(U729:U736)-J744</f>
        <v>7.0000000000000007E-2</v>
      </c>
      <c r="K737" s="219">
        <f>157</f>
        <v>157</v>
      </c>
      <c r="L737" s="222">
        <f>SUM(V729:V736)-L744</f>
        <v>1.52</v>
      </c>
    </row>
    <row r="738" spans="1:22" ht="15" x14ac:dyDescent="0.25">
      <c r="A738" s="224"/>
      <c r="B738" s="224"/>
      <c r="C738" s="191"/>
      <c r="D738" s="191" t="s">
        <v>92</v>
      </c>
      <c r="E738" s="225" t="s">
        <v>93</v>
      </c>
      <c r="F738" s="226">
        <f>[2]Source!AQ926</f>
        <v>5.75</v>
      </c>
      <c r="G738" s="227"/>
      <c r="H738" s="228" t="str">
        <f>[2]Source!DI926</f>
        <v/>
      </c>
      <c r="I738" s="226">
        <f>[2]Source!AV927</f>
        <v>1.0669999999999999</v>
      </c>
      <c r="J738" s="229">
        <f>[2]Source!U926</f>
        <v>1.82</v>
      </c>
      <c r="K738" s="226"/>
      <c r="L738" s="229"/>
    </row>
    <row r="739" spans="1:22" ht="14.25" x14ac:dyDescent="0.2">
      <c r="D739" s="230" t="s">
        <v>94</v>
      </c>
      <c r="I739" s="462">
        <f>J730+J731+J733+J735+J736+J737+SUM(J734:J734)</f>
        <v>490.35</v>
      </c>
      <c r="J739" s="462"/>
      <c r="K739" s="462">
        <f>L730+L731+L733+L735+L736+L737+SUM(L734:L734)</f>
        <v>4163.7700000000004</v>
      </c>
      <c r="L739" s="462"/>
      <c r="O739" s="231">
        <f>J730+J731+J733+J735+J736+J737+SUM(J734:J734)</f>
        <v>490.35</v>
      </c>
      <c r="P739" s="231">
        <f>L730+L731+L733+L735+L736+L737+SUM(L734:L734)</f>
        <v>4163.7700000000004</v>
      </c>
    </row>
    <row r="741" spans="1:22" ht="53.25" x14ac:dyDescent="0.25">
      <c r="A741" s="217">
        <v>86</v>
      </c>
      <c r="B741" s="217" t="str">
        <f>CONCATENATE([2]Source!E926, "/1")</f>
        <v>73/1</v>
      </c>
      <c r="C741" s="190" t="s">
        <v>277</v>
      </c>
      <c r="D741" s="190" t="s">
        <v>95</v>
      </c>
      <c r="E741" s="218" t="str">
        <f>[2]Source!H926</f>
        <v>1 м2</v>
      </c>
      <c r="F741" s="219">
        <f>[2]Source!I926</f>
        <v>0.2964</v>
      </c>
      <c r="G741" s="220"/>
      <c r="H741" s="221"/>
      <c r="I741" s="219"/>
      <c r="J741" s="222"/>
      <c r="K741" s="219"/>
      <c r="L741" s="222"/>
    </row>
    <row r="742" spans="1:22" ht="15" x14ac:dyDescent="0.25">
      <c r="A742" s="217"/>
      <c r="B742" s="217"/>
      <c r="C742" s="190"/>
      <c r="D742" s="190" t="s">
        <v>85</v>
      </c>
      <c r="E742" s="218"/>
      <c r="F742" s="219"/>
      <c r="G742" s="220">
        <f t="shared" ref="G742:L742" si="28">G743</f>
        <v>0.14000000000000001</v>
      </c>
      <c r="H742" s="232" t="str">
        <f t="shared" si="28"/>
        <v>)*(1.67-1)</v>
      </c>
      <c r="I742" s="219">
        <f t="shared" si="28"/>
        <v>1.0669999999999999</v>
      </c>
      <c r="J742" s="222">
        <f t="shared" si="28"/>
        <v>0.03</v>
      </c>
      <c r="K742" s="219">
        <f t="shared" si="28"/>
        <v>24.23</v>
      </c>
      <c r="L742" s="222">
        <f t="shared" si="28"/>
        <v>0.73</v>
      </c>
    </row>
    <row r="743" spans="1:22" ht="15" x14ac:dyDescent="0.25">
      <c r="A743" s="217"/>
      <c r="B743" s="217"/>
      <c r="C743" s="190"/>
      <c r="D743" s="190" t="s">
        <v>86</v>
      </c>
      <c r="E743" s="218"/>
      <c r="F743" s="219"/>
      <c r="G743" s="220">
        <f>[2]Source!AN926</f>
        <v>0.14000000000000001</v>
      </c>
      <c r="H743" s="232" t="s">
        <v>96</v>
      </c>
      <c r="I743" s="219">
        <f>[2]Source!AV927</f>
        <v>1.0669999999999999</v>
      </c>
      <c r="J743" s="223">
        <f>ROUND(F729*G743*I743*(1.67-1), 2)</f>
        <v>0.03</v>
      </c>
      <c r="K743" s="219">
        <f>IF([2]Source!BS927&lt;&gt; 0, [2]Source!BS927, 1)</f>
        <v>24.23</v>
      </c>
      <c r="L743" s="223">
        <f>ROUND(ROUND(F729*G743*I743*(1.67-1), 2)*K743, 2)</f>
        <v>0.73</v>
      </c>
    </row>
    <row r="744" spans="1:22" ht="15" x14ac:dyDescent="0.25">
      <c r="A744" s="217"/>
      <c r="B744" s="217"/>
      <c r="C744" s="190"/>
      <c r="D744" s="190" t="s">
        <v>91</v>
      </c>
      <c r="E744" s="218" t="s">
        <v>89</v>
      </c>
      <c r="F744" s="219">
        <f>175</f>
        <v>175</v>
      </c>
      <c r="G744" s="220"/>
      <c r="H744" s="221"/>
      <c r="I744" s="219"/>
      <c r="J744" s="222">
        <f>ROUND(J743*(F744/100), 2)</f>
        <v>0.05</v>
      </c>
      <c r="K744" s="219">
        <f>157</f>
        <v>157</v>
      </c>
      <c r="L744" s="222">
        <f>ROUND(L743*(K744/100), 2)</f>
        <v>1.1499999999999999</v>
      </c>
    </row>
    <row r="745" spans="1:22" ht="14.25" x14ac:dyDescent="0.2">
      <c r="A745" s="192"/>
      <c r="B745" s="192"/>
      <c r="C745" s="192"/>
      <c r="D745" s="233" t="s">
        <v>94</v>
      </c>
      <c r="E745" s="192"/>
      <c r="F745" s="192"/>
      <c r="G745" s="192"/>
      <c r="H745" s="192"/>
      <c r="I745" s="463">
        <f>J744+J743</f>
        <v>0.08</v>
      </c>
      <c r="J745" s="463"/>
      <c r="K745" s="463">
        <f>L744+L743</f>
        <v>1.88</v>
      </c>
      <c r="L745" s="463"/>
      <c r="O745" s="231">
        <f>I745</f>
        <v>0.08</v>
      </c>
      <c r="P745" s="231">
        <f>K745</f>
        <v>1.88</v>
      </c>
    </row>
    <row r="747" spans="1:22" ht="53.25" x14ac:dyDescent="0.25">
      <c r="A747" s="217">
        <v>87</v>
      </c>
      <c r="B747" s="217" t="str">
        <f>[2]Source!E930</f>
        <v>74</v>
      </c>
      <c r="C747" s="190" t="s">
        <v>298</v>
      </c>
      <c r="D747" s="190" t="s">
        <v>116</v>
      </c>
      <c r="E747" s="218" t="str">
        <f>[2]Source!H930</f>
        <v>1 клапан</v>
      </c>
      <c r="F747" s="219">
        <f>[2]Source!I930</f>
        <v>1</v>
      </c>
      <c r="G747" s="220"/>
      <c r="H747" s="221"/>
      <c r="I747" s="219"/>
      <c r="J747" s="222"/>
      <c r="K747" s="219"/>
      <c r="L747" s="222"/>
      <c r="Q747" s="113">
        <f>[2]Source!X930</f>
        <v>26.64</v>
      </c>
      <c r="R747" s="113">
        <f>[2]Source!X931</f>
        <v>516.34</v>
      </c>
      <c r="S747" s="113">
        <f>[2]Source!Y930</f>
        <v>20.03</v>
      </c>
      <c r="T747" s="113">
        <f>[2]Source!Y931</f>
        <v>232.35</v>
      </c>
      <c r="U747" s="113">
        <f>ROUND((175/100)*ROUND([2]Source!R930, 2), 2)</f>
        <v>0.56000000000000005</v>
      </c>
      <c r="V747" s="113">
        <f>ROUND((157/100)*ROUND([2]Source!R931, 2), 2)</f>
        <v>12.17</v>
      </c>
    </row>
    <row r="748" spans="1:22" ht="15" x14ac:dyDescent="0.25">
      <c r="A748" s="217"/>
      <c r="B748" s="217"/>
      <c r="C748" s="190"/>
      <c r="D748" s="190" t="s">
        <v>84</v>
      </c>
      <c r="E748" s="218"/>
      <c r="F748" s="219"/>
      <c r="G748" s="220">
        <f>[2]Source!AO930</f>
        <v>11.96</v>
      </c>
      <c r="H748" s="221" t="str">
        <f>[2]Source!DG930</f>
        <v>)*1,67</v>
      </c>
      <c r="I748" s="219">
        <f>[2]Source!AV931</f>
        <v>1.0669999999999999</v>
      </c>
      <c r="J748" s="222">
        <f>[2]Source!S930</f>
        <v>21.31</v>
      </c>
      <c r="K748" s="219">
        <f>IF([2]Source!BA931&lt;&gt; 0, [2]Source!BA931, 1)</f>
        <v>24.23</v>
      </c>
      <c r="L748" s="222">
        <f>[2]Source!S931</f>
        <v>516.34</v>
      </c>
    </row>
    <row r="749" spans="1:22" ht="15" x14ac:dyDescent="0.25">
      <c r="A749" s="217"/>
      <c r="B749" s="217"/>
      <c r="C749" s="190"/>
      <c r="D749" s="190" t="s">
        <v>85</v>
      </c>
      <c r="E749" s="218"/>
      <c r="F749" s="219"/>
      <c r="G749" s="220">
        <f>[2]Source!AM930</f>
        <v>0.74</v>
      </c>
      <c r="H749" s="221" t="str">
        <f>[2]Source!DE930</f>
        <v/>
      </c>
      <c r="I749" s="219">
        <f>[2]Source!AV931</f>
        <v>1.0669999999999999</v>
      </c>
      <c r="J749" s="222">
        <f>[2]Source!Q930-J760</f>
        <v>0.79</v>
      </c>
      <c r="K749" s="219">
        <f>IF([2]Source!BB931&lt;&gt; 0, [2]Source!BB931, 1)</f>
        <v>10.11</v>
      </c>
      <c r="L749" s="222">
        <f>[2]Source!Q931-L760</f>
        <v>7.99</v>
      </c>
    </row>
    <row r="750" spans="1:22" ht="15" x14ac:dyDescent="0.25">
      <c r="A750" s="217"/>
      <c r="B750" s="217"/>
      <c r="C750" s="190"/>
      <c r="D750" s="190" t="s">
        <v>86</v>
      </c>
      <c r="E750" s="218"/>
      <c r="F750" s="219"/>
      <c r="G750" s="220">
        <f>[2]Source!AN930</f>
        <v>0.18</v>
      </c>
      <c r="H750" s="221" t="str">
        <f>[2]Source!DE930</f>
        <v/>
      </c>
      <c r="I750" s="219">
        <f>[2]Source!AV931</f>
        <v>1.0669999999999999</v>
      </c>
      <c r="J750" s="223">
        <f>[2]Source!R930-J761</f>
        <v>0.19</v>
      </c>
      <c r="K750" s="219">
        <f>IF([2]Source!BS931&lt;&gt; 0, [2]Source!BS931, 1)</f>
        <v>24.23</v>
      </c>
      <c r="L750" s="223">
        <f>[2]Source!R931-L761</f>
        <v>4.5999999999999996</v>
      </c>
    </row>
    <row r="751" spans="1:22" ht="15" x14ac:dyDescent="0.25">
      <c r="A751" s="217"/>
      <c r="B751" s="217"/>
      <c r="C751" s="190"/>
      <c r="D751" s="190" t="s">
        <v>87</v>
      </c>
      <c r="E751" s="218"/>
      <c r="F751" s="219"/>
      <c r="G751" s="220">
        <f>[2]Source!AL930</f>
        <v>4.41</v>
      </c>
      <c r="H751" s="221" t="str">
        <f>[2]Source!DD930</f>
        <v/>
      </c>
      <c r="I751" s="219">
        <f>[2]Source!AW931</f>
        <v>1</v>
      </c>
      <c r="J751" s="222">
        <f>[2]Source!P930</f>
        <v>4.41</v>
      </c>
      <c r="K751" s="219">
        <f>IF([2]Source!BC931&lt;&gt; 0, [2]Source!BC931, 1)</f>
        <v>5.58</v>
      </c>
      <c r="L751" s="222">
        <f>[2]Source!P931</f>
        <v>24.61</v>
      </c>
    </row>
    <row r="752" spans="1:22" ht="60" x14ac:dyDescent="0.25">
      <c r="A752" s="217">
        <v>88</v>
      </c>
      <c r="B752" s="217" t="str">
        <f>[2]Source!E932</f>
        <v>74,1</v>
      </c>
      <c r="C752" s="190" t="str">
        <f>[2]Source!F932</f>
        <v>1.19-6-175</v>
      </c>
      <c r="D752" s="190" t="s">
        <v>117</v>
      </c>
      <c r="E752" s="218" t="str">
        <f>[2]Source!H932</f>
        <v>шт.</v>
      </c>
      <c r="F752" s="219">
        <f>[2]Source!I932</f>
        <v>1</v>
      </c>
      <c r="G752" s="220">
        <f>[2]Source!AK932</f>
        <v>656.77</v>
      </c>
      <c r="H752" s="242" t="s">
        <v>97</v>
      </c>
      <c r="I752" s="219">
        <f>[2]Source!AW933</f>
        <v>1</v>
      </c>
      <c r="J752" s="222">
        <f>[2]Source!O932</f>
        <v>656.77</v>
      </c>
      <c r="K752" s="219">
        <f>IF([2]Source!BC933&lt;&gt; 0, [2]Source!BC933, 1)</f>
        <v>2.69</v>
      </c>
      <c r="L752" s="222">
        <f>[2]Source!O933</f>
        <v>1766.71</v>
      </c>
      <c r="Q752" s="113">
        <f>[2]Source!X932</f>
        <v>0</v>
      </c>
      <c r="R752" s="113">
        <f>[2]Source!X933</f>
        <v>0</v>
      </c>
      <c r="S752" s="113">
        <f>[2]Source!Y932</f>
        <v>0</v>
      </c>
      <c r="T752" s="113">
        <f>[2]Source!Y933</f>
        <v>0</v>
      </c>
      <c r="U752" s="113">
        <f>ROUND((175/100)*ROUND([2]Source!R932, 2), 2)</f>
        <v>0</v>
      </c>
      <c r="V752" s="113">
        <f>ROUND((157/100)*ROUND([2]Source!R933, 2), 2)</f>
        <v>0</v>
      </c>
    </row>
    <row r="753" spans="1:22" ht="15" x14ac:dyDescent="0.25">
      <c r="A753" s="217"/>
      <c r="B753" s="217"/>
      <c r="C753" s="190"/>
      <c r="D753" s="190" t="s">
        <v>88</v>
      </c>
      <c r="E753" s="218" t="s">
        <v>89</v>
      </c>
      <c r="F753" s="219">
        <f>[2]Source!DN931</f>
        <v>125</v>
      </c>
      <c r="G753" s="220"/>
      <c r="H753" s="221"/>
      <c r="I753" s="219"/>
      <c r="J753" s="222">
        <f>SUM(Q747:Q752)</f>
        <v>26.64</v>
      </c>
      <c r="K753" s="219">
        <f>[2]Source!BZ931</f>
        <v>100</v>
      </c>
      <c r="L753" s="222">
        <f>SUM(R747:R752)</f>
        <v>516.34</v>
      </c>
    </row>
    <row r="754" spans="1:22" ht="15" x14ac:dyDescent="0.25">
      <c r="A754" s="217"/>
      <c r="B754" s="217"/>
      <c r="C754" s="190"/>
      <c r="D754" s="190" t="s">
        <v>90</v>
      </c>
      <c r="E754" s="218" t="s">
        <v>89</v>
      </c>
      <c r="F754" s="219">
        <f>[2]Source!DO931</f>
        <v>94</v>
      </c>
      <c r="G754" s="220"/>
      <c r="H754" s="221"/>
      <c r="I754" s="219"/>
      <c r="J754" s="222">
        <f>SUM(S747:S753)</f>
        <v>20.03</v>
      </c>
      <c r="K754" s="219">
        <f>[2]Source!CA931</f>
        <v>45</v>
      </c>
      <c r="L754" s="222">
        <f>SUM(T747:T753)</f>
        <v>232.35</v>
      </c>
    </row>
    <row r="755" spans="1:22" ht="15" x14ac:dyDescent="0.25">
      <c r="A755" s="217"/>
      <c r="B755" s="217"/>
      <c r="C755" s="190"/>
      <c r="D755" s="190" t="s">
        <v>91</v>
      </c>
      <c r="E755" s="218" t="s">
        <v>89</v>
      </c>
      <c r="F755" s="219">
        <f>175</f>
        <v>175</v>
      </c>
      <c r="G755" s="220"/>
      <c r="H755" s="221"/>
      <c r="I755" s="219"/>
      <c r="J755" s="222">
        <f>SUM(U747:U754)-J762</f>
        <v>0.33</v>
      </c>
      <c r="K755" s="219">
        <f>157</f>
        <v>157</v>
      </c>
      <c r="L755" s="222">
        <f>SUM(V747:V754)-L762</f>
        <v>7.22</v>
      </c>
    </row>
    <row r="756" spans="1:22" ht="15" x14ac:dyDescent="0.25">
      <c r="A756" s="224"/>
      <c r="B756" s="224"/>
      <c r="C756" s="191"/>
      <c r="D756" s="191" t="s">
        <v>92</v>
      </c>
      <c r="E756" s="225" t="s">
        <v>93</v>
      </c>
      <c r="F756" s="226">
        <f>[2]Source!AQ930</f>
        <v>1.03</v>
      </c>
      <c r="G756" s="227"/>
      <c r="H756" s="228" t="str">
        <f>[2]Source!DI930</f>
        <v/>
      </c>
      <c r="I756" s="226">
        <f>[2]Source!AV931</f>
        <v>1.0669999999999999</v>
      </c>
      <c r="J756" s="229">
        <f>[2]Source!U930</f>
        <v>1.1000000000000001</v>
      </c>
      <c r="K756" s="226"/>
      <c r="L756" s="229"/>
    </row>
    <row r="757" spans="1:22" ht="14.25" x14ac:dyDescent="0.2">
      <c r="D757" s="230" t="s">
        <v>94</v>
      </c>
      <c r="I757" s="462">
        <f>J748+J749+J751+J753+J754+J755+SUM(J752:J752)</f>
        <v>730.28</v>
      </c>
      <c r="J757" s="462"/>
      <c r="K757" s="462">
        <f>L748+L749+L751+L753+L754+L755+SUM(L752:L752)</f>
        <v>3071.56</v>
      </c>
      <c r="L757" s="462"/>
      <c r="O757" s="231">
        <f>J748+J749+J751+J753+J754+J755+SUM(J752:J752)</f>
        <v>730.28</v>
      </c>
      <c r="P757" s="231">
        <f>L748+L749+L751+L753+L754+L755+SUM(L752:L752)</f>
        <v>3071.56</v>
      </c>
    </row>
    <row r="759" spans="1:22" ht="53.25" x14ac:dyDescent="0.25">
      <c r="A759" s="217">
        <v>89</v>
      </c>
      <c r="B759" s="217" t="str">
        <f>CONCATENATE([2]Source!E930, "/1")</f>
        <v>74/1</v>
      </c>
      <c r="C759" s="190" t="s">
        <v>299</v>
      </c>
      <c r="D759" s="190" t="s">
        <v>95</v>
      </c>
      <c r="E759" s="218" t="str">
        <f>[2]Source!H930</f>
        <v>1 клапан</v>
      </c>
      <c r="F759" s="219">
        <f>[2]Source!I930</f>
        <v>1</v>
      </c>
      <c r="G759" s="220"/>
      <c r="H759" s="221"/>
      <c r="I759" s="219"/>
      <c r="J759" s="222"/>
      <c r="K759" s="219"/>
      <c r="L759" s="222"/>
    </row>
    <row r="760" spans="1:22" ht="15" x14ac:dyDescent="0.25">
      <c r="A760" s="217"/>
      <c r="B760" s="217"/>
      <c r="C760" s="190"/>
      <c r="D760" s="190" t="s">
        <v>85</v>
      </c>
      <c r="E760" s="218"/>
      <c r="F760" s="219"/>
      <c r="G760" s="220">
        <f t="shared" ref="G760:L760" si="29">G761</f>
        <v>0.18</v>
      </c>
      <c r="H760" s="232" t="str">
        <f t="shared" si="29"/>
        <v>)*(1.67-1)</v>
      </c>
      <c r="I760" s="219">
        <f t="shared" si="29"/>
        <v>1.0669999999999999</v>
      </c>
      <c r="J760" s="222">
        <f t="shared" si="29"/>
        <v>0.13</v>
      </c>
      <c r="K760" s="219">
        <f t="shared" si="29"/>
        <v>24.23</v>
      </c>
      <c r="L760" s="222">
        <f t="shared" si="29"/>
        <v>3.15</v>
      </c>
    </row>
    <row r="761" spans="1:22" ht="15" x14ac:dyDescent="0.25">
      <c r="A761" s="217"/>
      <c r="B761" s="217"/>
      <c r="C761" s="190"/>
      <c r="D761" s="190" t="s">
        <v>86</v>
      </c>
      <c r="E761" s="218"/>
      <c r="F761" s="219"/>
      <c r="G761" s="220">
        <f>[2]Source!AN930</f>
        <v>0.18</v>
      </c>
      <c r="H761" s="232" t="s">
        <v>96</v>
      </c>
      <c r="I761" s="219">
        <f>[2]Source!AV931</f>
        <v>1.0669999999999999</v>
      </c>
      <c r="J761" s="223">
        <f>ROUND(F747*G761*I761*(1.67-1), 2)</f>
        <v>0.13</v>
      </c>
      <c r="K761" s="219">
        <f>IF([2]Source!BS931&lt;&gt; 0, [2]Source!BS931, 1)</f>
        <v>24.23</v>
      </c>
      <c r="L761" s="223">
        <f>ROUND(ROUND(F747*G761*I761*(1.67-1), 2)*K761, 2)</f>
        <v>3.15</v>
      </c>
    </row>
    <row r="762" spans="1:22" ht="15" x14ac:dyDescent="0.25">
      <c r="A762" s="217"/>
      <c r="B762" s="217"/>
      <c r="C762" s="190"/>
      <c r="D762" s="190" t="s">
        <v>91</v>
      </c>
      <c r="E762" s="218" t="s">
        <v>89</v>
      </c>
      <c r="F762" s="219">
        <f>175</f>
        <v>175</v>
      </c>
      <c r="G762" s="220"/>
      <c r="H762" s="221"/>
      <c r="I762" s="219"/>
      <c r="J762" s="222">
        <f>ROUND(J761*(F762/100), 2)</f>
        <v>0.23</v>
      </c>
      <c r="K762" s="219">
        <f>157</f>
        <v>157</v>
      </c>
      <c r="L762" s="222">
        <f>ROUND(L761*(K762/100), 2)</f>
        <v>4.95</v>
      </c>
    </row>
    <row r="763" spans="1:22" ht="14.25" x14ac:dyDescent="0.2">
      <c r="A763" s="192"/>
      <c r="B763" s="192"/>
      <c r="C763" s="192"/>
      <c r="D763" s="233" t="s">
        <v>94</v>
      </c>
      <c r="E763" s="192"/>
      <c r="F763" s="192"/>
      <c r="G763" s="192"/>
      <c r="H763" s="192"/>
      <c r="I763" s="463">
        <f>J762+J761</f>
        <v>0.36</v>
      </c>
      <c r="J763" s="463"/>
      <c r="K763" s="463">
        <f>L762+L761</f>
        <v>8.1</v>
      </c>
      <c r="L763" s="463"/>
      <c r="O763" s="231">
        <f>I763</f>
        <v>0.36</v>
      </c>
      <c r="P763" s="231">
        <f>K763</f>
        <v>8.1</v>
      </c>
    </row>
    <row r="765" spans="1:22" ht="45" x14ac:dyDescent="0.25">
      <c r="A765" s="224">
        <v>90</v>
      </c>
      <c r="B765" s="224" t="str">
        <f>[2]Source!E934</f>
        <v>75</v>
      </c>
      <c r="C765" s="191" t="str">
        <f>[2]Source!F934</f>
        <v>1.19-12-57</v>
      </c>
      <c r="D765" s="191" t="s">
        <v>111</v>
      </c>
      <c r="E765" s="225" t="str">
        <f>[2]Source!H934</f>
        <v>кг</v>
      </c>
      <c r="F765" s="226">
        <f>[2]Source!I934</f>
        <v>15</v>
      </c>
      <c r="G765" s="227">
        <f>[2]Source!AL934</f>
        <v>28.98</v>
      </c>
      <c r="H765" s="228" t="str">
        <f>[2]Source!DD934</f>
        <v/>
      </c>
      <c r="I765" s="226">
        <f>[2]Source!AW935</f>
        <v>1</v>
      </c>
      <c r="J765" s="229">
        <f>[2]Source!P934</f>
        <v>434.7</v>
      </c>
      <c r="K765" s="226">
        <f>IF([2]Source!BC935&lt;&gt; 0, [2]Source!BC935, 1)</f>
        <v>4.04</v>
      </c>
      <c r="L765" s="229">
        <f>[2]Source!P935</f>
        <v>1756.19</v>
      </c>
      <c r="Q765" s="113">
        <f>[2]Source!X934</f>
        <v>0</v>
      </c>
      <c r="R765" s="113">
        <f>[2]Source!X935</f>
        <v>0</v>
      </c>
      <c r="S765" s="113">
        <f>[2]Source!Y934</f>
        <v>0</v>
      </c>
      <c r="T765" s="113">
        <f>[2]Source!Y935</f>
        <v>0</v>
      </c>
      <c r="U765" s="113">
        <f>ROUND((175/100)*ROUND([2]Source!R934, 2), 2)</f>
        <v>0</v>
      </c>
      <c r="V765" s="113">
        <f>ROUND((157/100)*ROUND([2]Source!R935, 2), 2)</f>
        <v>0</v>
      </c>
    </row>
    <row r="766" spans="1:22" ht="14.25" x14ac:dyDescent="0.2">
      <c r="A766" s="192"/>
      <c r="B766" s="192"/>
      <c r="C766" s="192"/>
      <c r="D766" s="233" t="s">
        <v>94</v>
      </c>
      <c r="E766" s="192"/>
      <c r="F766" s="192"/>
      <c r="G766" s="192"/>
      <c r="H766" s="192"/>
      <c r="I766" s="463">
        <f>J765</f>
        <v>434.7</v>
      </c>
      <c r="J766" s="463"/>
      <c r="K766" s="463">
        <f>L765</f>
        <v>1756.19</v>
      </c>
      <c r="L766" s="463"/>
      <c r="O766" s="231">
        <f>J765</f>
        <v>434.7</v>
      </c>
      <c r="P766" s="231">
        <f>L765</f>
        <v>1756.19</v>
      </c>
    </row>
    <row r="769" spans="1:22" ht="14.25" x14ac:dyDescent="0.2">
      <c r="A769" s="464" t="str">
        <f>CONCATENATE("Итого по подразделу: ",IF([2]Source!G937&lt;&gt;"Новый подраздел", [2]Source!G937, ""))</f>
        <v>Итого по подразделу: В2-9</v>
      </c>
      <c r="B769" s="464"/>
      <c r="C769" s="464"/>
      <c r="D769" s="464"/>
      <c r="E769" s="464"/>
      <c r="F769" s="464"/>
      <c r="G769" s="464"/>
      <c r="H769" s="464"/>
      <c r="I769" s="465">
        <f>SUM(O691:O768)</f>
        <v>9962.9500000000007</v>
      </c>
      <c r="J769" s="466"/>
      <c r="K769" s="465">
        <f>SUM(P691:P768)</f>
        <v>62276.72</v>
      </c>
      <c r="L769" s="466"/>
    </row>
    <row r="770" spans="1:22" hidden="1" x14ac:dyDescent="0.2">
      <c r="A770" s="113" t="s">
        <v>44</v>
      </c>
      <c r="J770" s="113">
        <f>SUM(W691:W769)</f>
        <v>0</v>
      </c>
      <c r="K770" s="113">
        <f>SUM(X691:X769)</f>
        <v>0</v>
      </c>
    </row>
    <row r="771" spans="1:22" hidden="1" x14ac:dyDescent="0.2">
      <c r="A771" s="113" t="s">
        <v>45</v>
      </c>
      <c r="J771" s="113">
        <f>SUM(Y691:Y770)</f>
        <v>0</v>
      </c>
      <c r="K771" s="113">
        <f>SUM(Z691:Z770)</f>
        <v>0</v>
      </c>
    </row>
    <row r="773" spans="1:22" ht="16.5" x14ac:dyDescent="0.25">
      <c r="A773" s="451" t="str">
        <f>CONCATENATE("Подраздел: ",IF([2]Source!G967&lt;&gt;"Новый подраздел", [2]Source!G967, ""))</f>
        <v>Подраздел: В2-10</v>
      </c>
      <c r="B773" s="451"/>
      <c r="C773" s="451"/>
      <c r="D773" s="451"/>
      <c r="E773" s="451"/>
      <c r="F773" s="451"/>
      <c r="G773" s="451"/>
      <c r="H773" s="451"/>
      <c r="I773" s="451"/>
      <c r="J773" s="451"/>
      <c r="K773" s="451"/>
      <c r="L773" s="451"/>
    </row>
    <row r="774" spans="1:22" ht="91.5" x14ac:dyDescent="0.25">
      <c r="A774" s="217">
        <v>91</v>
      </c>
      <c r="B774" s="217" t="str">
        <f>[2]Source!E971</f>
        <v>76</v>
      </c>
      <c r="C774" s="190" t="s">
        <v>270</v>
      </c>
      <c r="D774" s="190" t="s">
        <v>105</v>
      </c>
      <c r="E774" s="218" t="str">
        <f>[2]Source!H971</f>
        <v>1 вентилятор</v>
      </c>
      <c r="F774" s="219">
        <f>[2]Source!I971</f>
        <v>1</v>
      </c>
      <c r="G774" s="220"/>
      <c r="H774" s="221"/>
      <c r="I774" s="219"/>
      <c r="J774" s="222"/>
      <c r="K774" s="219"/>
      <c r="L774" s="222"/>
      <c r="Q774" s="113">
        <f>[2]Source!X971</f>
        <v>146.4</v>
      </c>
      <c r="R774" s="113">
        <f>[2]Source!X972</f>
        <v>2837.82</v>
      </c>
      <c r="S774" s="113">
        <f>[2]Source!Y971</f>
        <v>110.09</v>
      </c>
      <c r="T774" s="113">
        <f>[2]Source!Y972</f>
        <v>1277.02</v>
      </c>
      <c r="U774" s="113">
        <f>ROUND((175/100)*ROUND([2]Source!R971, 2), 2)</f>
        <v>4.8099999999999996</v>
      </c>
      <c r="V774" s="113">
        <f>ROUND((157/100)*ROUND([2]Source!R972, 2), 2)</f>
        <v>104.61</v>
      </c>
    </row>
    <row r="775" spans="1:22" ht="15" x14ac:dyDescent="0.25">
      <c r="A775" s="217"/>
      <c r="B775" s="217"/>
      <c r="C775" s="190"/>
      <c r="D775" s="190" t="s">
        <v>84</v>
      </c>
      <c r="E775" s="218"/>
      <c r="F775" s="219"/>
      <c r="G775" s="220">
        <f>[2]Source!AO971</f>
        <v>62.6</v>
      </c>
      <c r="H775" s="221" t="str">
        <f>[2]Source!DG971</f>
        <v>)*1,05)*1,67</v>
      </c>
      <c r="I775" s="219">
        <f>[2]Source!AV972</f>
        <v>1.0669999999999999</v>
      </c>
      <c r="J775" s="222">
        <f>[2]Source!S971</f>
        <v>117.12</v>
      </c>
      <c r="K775" s="219">
        <f>IF([2]Source!BA972&lt;&gt; 0, [2]Source!BA972, 1)</f>
        <v>24.23</v>
      </c>
      <c r="L775" s="222">
        <f>[2]Source!S972</f>
        <v>2837.82</v>
      </c>
    </row>
    <row r="776" spans="1:22" ht="15" x14ac:dyDescent="0.25">
      <c r="A776" s="217"/>
      <c r="B776" s="217"/>
      <c r="C776" s="190"/>
      <c r="D776" s="190" t="s">
        <v>85</v>
      </c>
      <c r="E776" s="218"/>
      <c r="F776" s="219"/>
      <c r="G776" s="220">
        <f>[2]Source!AM971</f>
        <v>8.82</v>
      </c>
      <c r="H776" s="221" t="str">
        <f>[2]Source!DE971</f>
        <v>)*1,05</v>
      </c>
      <c r="I776" s="219">
        <f>[2]Source!AV972</f>
        <v>1.0669999999999999</v>
      </c>
      <c r="J776" s="222">
        <f>[2]Source!Q971-J786</f>
        <v>9.8800000000000008</v>
      </c>
      <c r="K776" s="219">
        <f>IF([2]Source!BB972&lt;&gt; 0, [2]Source!BB972, 1)</f>
        <v>9.06</v>
      </c>
      <c r="L776" s="222">
        <f>[2]Source!Q972-L786</f>
        <v>89.51</v>
      </c>
    </row>
    <row r="777" spans="1:22" ht="15" x14ac:dyDescent="0.25">
      <c r="A777" s="217"/>
      <c r="B777" s="217"/>
      <c r="C777" s="190"/>
      <c r="D777" s="190" t="s">
        <v>86</v>
      </c>
      <c r="E777" s="218"/>
      <c r="F777" s="219"/>
      <c r="G777" s="220">
        <f>[2]Source!AN971</f>
        <v>1.47</v>
      </c>
      <c r="H777" s="221" t="str">
        <f>[2]Source!DE971</f>
        <v>)*1,05</v>
      </c>
      <c r="I777" s="219">
        <f>[2]Source!AV972</f>
        <v>1.0669999999999999</v>
      </c>
      <c r="J777" s="223">
        <f>[2]Source!R971-J787</f>
        <v>1.65</v>
      </c>
      <c r="K777" s="219">
        <f>IF([2]Source!BS972&lt;&gt; 0, [2]Source!BS972, 1)</f>
        <v>24.23</v>
      </c>
      <c r="L777" s="223">
        <f>[2]Source!R972-L787</f>
        <v>39.979999999999997</v>
      </c>
    </row>
    <row r="778" spans="1:22" ht="15" x14ac:dyDescent="0.25">
      <c r="A778" s="217"/>
      <c r="B778" s="217"/>
      <c r="C778" s="190"/>
      <c r="D778" s="190" t="s">
        <v>87</v>
      </c>
      <c r="E778" s="218"/>
      <c r="F778" s="219"/>
      <c r="G778" s="220">
        <f>[2]Source!AL971</f>
        <v>2.62</v>
      </c>
      <c r="H778" s="221" t="str">
        <f>[2]Source!DD971</f>
        <v/>
      </c>
      <c r="I778" s="219">
        <f>[2]Source!AW972</f>
        <v>1</v>
      </c>
      <c r="J778" s="222">
        <f>[2]Source!P971</f>
        <v>2.62</v>
      </c>
      <c r="K778" s="219">
        <f>IF([2]Source!BC972&lt;&gt; 0, [2]Source!BC972, 1)</f>
        <v>2.52</v>
      </c>
      <c r="L778" s="222">
        <f>[2]Source!P972</f>
        <v>6.6</v>
      </c>
    </row>
    <row r="779" spans="1:22" ht="15" x14ac:dyDescent="0.25">
      <c r="A779" s="217"/>
      <c r="B779" s="217"/>
      <c r="C779" s="190"/>
      <c r="D779" s="190" t="s">
        <v>88</v>
      </c>
      <c r="E779" s="218" t="s">
        <v>89</v>
      </c>
      <c r="F779" s="219">
        <f>[2]Source!DN972</f>
        <v>125</v>
      </c>
      <c r="G779" s="220"/>
      <c r="H779" s="221"/>
      <c r="I779" s="219"/>
      <c r="J779" s="222">
        <f>SUM(Q774:Q778)</f>
        <v>146.4</v>
      </c>
      <c r="K779" s="219">
        <f>[2]Source!BZ972</f>
        <v>100</v>
      </c>
      <c r="L779" s="222">
        <f>SUM(R774:R778)</f>
        <v>2837.82</v>
      </c>
    </row>
    <row r="780" spans="1:22" ht="15" x14ac:dyDescent="0.25">
      <c r="A780" s="217"/>
      <c r="B780" s="217"/>
      <c r="C780" s="190"/>
      <c r="D780" s="190" t="s">
        <v>90</v>
      </c>
      <c r="E780" s="218" t="s">
        <v>89</v>
      </c>
      <c r="F780" s="219">
        <f>[2]Source!DO972</f>
        <v>94</v>
      </c>
      <c r="G780" s="220"/>
      <c r="H780" s="221"/>
      <c r="I780" s="219"/>
      <c r="J780" s="222">
        <f>SUM(S774:S779)</f>
        <v>110.09</v>
      </c>
      <c r="K780" s="219">
        <f>[2]Source!CA972</f>
        <v>45</v>
      </c>
      <c r="L780" s="222">
        <f>SUM(T774:T779)</f>
        <v>1277.02</v>
      </c>
    </row>
    <row r="781" spans="1:22" ht="15" x14ac:dyDescent="0.25">
      <c r="A781" s="217"/>
      <c r="B781" s="217"/>
      <c r="C781" s="190"/>
      <c r="D781" s="190" t="s">
        <v>91</v>
      </c>
      <c r="E781" s="218" t="s">
        <v>89</v>
      </c>
      <c r="F781" s="219">
        <f>175</f>
        <v>175</v>
      </c>
      <c r="G781" s="220"/>
      <c r="H781" s="221"/>
      <c r="I781" s="219"/>
      <c r="J781" s="222">
        <f>SUM(U774:U780)-J788</f>
        <v>2.88</v>
      </c>
      <c r="K781" s="219">
        <f>157</f>
        <v>157</v>
      </c>
      <c r="L781" s="222">
        <f>SUM(V774:V780)-L788</f>
        <v>62.77</v>
      </c>
    </row>
    <row r="782" spans="1:22" ht="15" x14ac:dyDescent="0.25">
      <c r="A782" s="224"/>
      <c r="B782" s="224"/>
      <c r="C782" s="191"/>
      <c r="D782" s="191" t="s">
        <v>92</v>
      </c>
      <c r="E782" s="225" t="s">
        <v>93</v>
      </c>
      <c r="F782" s="226">
        <f>[2]Source!AQ971</f>
        <v>4.96</v>
      </c>
      <c r="G782" s="227"/>
      <c r="H782" s="228" t="str">
        <f>[2]Source!DI971</f>
        <v>)*1,05</v>
      </c>
      <c r="I782" s="226">
        <f>[2]Source!AV972</f>
        <v>1.0669999999999999</v>
      </c>
      <c r="J782" s="229">
        <f>[2]Source!U971</f>
        <v>5.56</v>
      </c>
      <c r="K782" s="226"/>
      <c r="L782" s="229"/>
    </row>
    <row r="783" spans="1:22" ht="14.25" x14ac:dyDescent="0.2">
      <c r="D783" s="230" t="s">
        <v>94</v>
      </c>
      <c r="I783" s="462">
        <f>J775+J776+J778+J779+J780+J781</f>
        <v>388.99</v>
      </c>
      <c r="J783" s="462"/>
      <c r="K783" s="462">
        <f>L775+L776+L778+L779+L780+L781</f>
        <v>7111.54</v>
      </c>
      <c r="L783" s="462"/>
      <c r="O783" s="231">
        <f>J775+J776+J778+J779+J780+J781</f>
        <v>388.99</v>
      </c>
      <c r="P783" s="231">
        <f>L775+L776+L778+L779+L780+L781</f>
        <v>7111.54</v>
      </c>
    </row>
    <row r="785" spans="1:22" ht="91.5" x14ac:dyDescent="0.25">
      <c r="A785" s="217">
        <v>92</v>
      </c>
      <c r="B785" s="217" t="str">
        <f>CONCATENATE([2]Source!E971, "/1")</f>
        <v>76/1</v>
      </c>
      <c r="C785" s="190" t="s">
        <v>271</v>
      </c>
      <c r="D785" s="190" t="s">
        <v>95</v>
      </c>
      <c r="E785" s="218" t="str">
        <f>[2]Source!H971</f>
        <v>1 вентилятор</v>
      </c>
      <c r="F785" s="219">
        <f>[2]Source!I971</f>
        <v>1</v>
      </c>
      <c r="G785" s="220"/>
      <c r="H785" s="221"/>
      <c r="I785" s="219"/>
      <c r="J785" s="222"/>
      <c r="K785" s="219"/>
      <c r="L785" s="222"/>
    </row>
    <row r="786" spans="1:22" ht="15" x14ac:dyDescent="0.25">
      <c r="A786" s="217"/>
      <c r="B786" s="217"/>
      <c r="C786" s="190"/>
      <c r="D786" s="190" t="s">
        <v>85</v>
      </c>
      <c r="E786" s="218"/>
      <c r="F786" s="219"/>
      <c r="G786" s="220">
        <f t="shared" ref="G786:L786" si="30">G787</f>
        <v>1.47</v>
      </c>
      <c r="H786" s="232" t="str">
        <f t="shared" si="30"/>
        <v>)*(1.67-1)*1.05</v>
      </c>
      <c r="I786" s="219">
        <f t="shared" si="30"/>
        <v>1.0669999999999999</v>
      </c>
      <c r="J786" s="222">
        <f t="shared" si="30"/>
        <v>1.1000000000000001</v>
      </c>
      <c r="K786" s="219">
        <f t="shared" si="30"/>
        <v>24.23</v>
      </c>
      <c r="L786" s="222">
        <f t="shared" si="30"/>
        <v>26.65</v>
      </c>
    </row>
    <row r="787" spans="1:22" ht="15" x14ac:dyDescent="0.25">
      <c r="A787" s="217"/>
      <c r="B787" s="217"/>
      <c r="C787" s="190"/>
      <c r="D787" s="190" t="s">
        <v>86</v>
      </c>
      <c r="E787" s="218"/>
      <c r="F787" s="219"/>
      <c r="G787" s="220">
        <f>[2]Source!AN971</f>
        <v>1.47</v>
      </c>
      <c r="H787" s="232" t="s">
        <v>106</v>
      </c>
      <c r="I787" s="219">
        <f>[2]Source!AV972</f>
        <v>1.0669999999999999</v>
      </c>
      <c r="J787" s="223">
        <f>ROUND(F774*G787*I787*(1.67-1)*1.05, 2)</f>
        <v>1.1000000000000001</v>
      </c>
      <c r="K787" s="219">
        <f>IF([2]Source!BS972&lt;&gt; 0, [2]Source!BS972, 1)</f>
        <v>24.23</v>
      </c>
      <c r="L787" s="223">
        <f>ROUND(ROUND(F774*G787*I787*(1.67-1)*1.05, 2)*K787, 2)</f>
        <v>26.65</v>
      </c>
    </row>
    <row r="788" spans="1:22" ht="15" x14ac:dyDescent="0.25">
      <c r="A788" s="217"/>
      <c r="B788" s="217"/>
      <c r="C788" s="190"/>
      <c r="D788" s="190" t="s">
        <v>91</v>
      </c>
      <c r="E788" s="218" t="s">
        <v>89</v>
      </c>
      <c r="F788" s="219">
        <f>175</f>
        <v>175</v>
      </c>
      <c r="G788" s="220"/>
      <c r="H788" s="221"/>
      <c r="I788" s="219"/>
      <c r="J788" s="222">
        <f>ROUND(J787*(F788/100), 2)</f>
        <v>1.93</v>
      </c>
      <c r="K788" s="219">
        <f>157</f>
        <v>157</v>
      </c>
      <c r="L788" s="222">
        <f>ROUND(L787*(K788/100), 2)</f>
        <v>41.84</v>
      </c>
    </row>
    <row r="789" spans="1:22" ht="14.25" x14ac:dyDescent="0.2">
      <c r="A789" s="192"/>
      <c r="B789" s="192"/>
      <c r="C789" s="192"/>
      <c r="D789" s="233" t="s">
        <v>94</v>
      </c>
      <c r="E789" s="192"/>
      <c r="F789" s="192"/>
      <c r="G789" s="192"/>
      <c r="H789" s="192"/>
      <c r="I789" s="463">
        <f>J788+J787</f>
        <v>3.03</v>
      </c>
      <c r="J789" s="463"/>
      <c r="K789" s="463">
        <f>L788+L787</f>
        <v>68.489999999999995</v>
      </c>
      <c r="L789" s="463"/>
      <c r="O789" s="231">
        <f>I789</f>
        <v>3.03</v>
      </c>
      <c r="P789" s="231">
        <f>K789</f>
        <v>68.489999999999995</v>
      </c>
    </row>
    <row r="791" spans="1:22" ht="105" x14ac:dyDescent="0.25">
      <c r="A791" s="217">
        <v>93</v>
      </c>
      <c r="B791" s="217" t="str">
        <f>[2]Source!E973</f>
        <v>77</v>
      </c>
      <c r="C791" s="190" t="s">
        <v>272</v>
      </c>
      <c r="D791" s="190" t="s">
        <v>107</v>
      </c>
      <c r="E791" s="218" t="str">
        <f>[2]Source!H973</f>
        <v>1  ШТ.</v>
      </c>
      <c r="F791" s="219">
        <f>[2]Source!I973</f>
        <v>1</v>
      </c>
      <c r="G791" s="220"/>
      <c r="H791" s="221"/>
      <c r="I791" s="219"/>
      <c r="J791" s="222"/>
      <c r="K791" s="219"/>
      <c r="L791" s="222"/>
      <c r="Q791" s="113">
        <f>[2]Source!X973</f>
        <v>52.44</v>
      </c>
      <c r="R791" s="113">
        <f>[2]Source!X974</f>
        <v>1021.01</v>
      </c>
      <c r="S791" s="113">
        <f>[2]Source!Y973</f>
        <v>32.770000000000003</v>
      </c>
      <c r="T791" s="113">
        <f>[2]Source!Y974</f>
        <v>487.81</v>
      </c>
      <c r="U791" s="113">
        <f>ROUND((175/100)*ROUND([2]Source!R973, 2), 2)</f>
        <v>0.82</v>
      </c>
      <c r="V791" s="113">
        <f>ROUND((157/100)*ROUND([2]Source!R974, 2), 2)</f>
        <v>17.88</v>
      </c>
    </row>
    <row r="792" spans="1:22" ht="15" x14ac:dyDescent="0.25">
      <c r="A792" s="217"/>
      <c r="B792" s="217"/>
      <c r="C792" s="190"/>
      <c r="D792" s="190" t="s">
        <v>84</v>
      </c>
      <c r="E792" s="218"/>
      <c r="F792" s="219"/>
      <c r="G792" s="220">
        <f>[2]Source!AO973</f>
        <v>26.78</v>
      </c>
      <c r="H792" s="221" t="str">
        <f>[2]Source!DG973</f>
        <v>)*1,67</v>
      </c>
      <c r="I792" s="219">
        <f>[2]Source!AV974</f>
        <v>1.0469999999999999</v>
      </c>
      <c r="J792" s="222">
        <f>[2]Source!S973</f>
        <v>46.82</v>
      </c>
      <c r="K792" s="219">
        <f>IF([2]Source!BA974&lt;&gt; 0, [2]Source!BA974, 1)</f>
        <v>24.23</v>
      </c>
      <c r="L792" s="222">
        <f>[2]Source!S974</f>
        <v>1134.45</v>
      </c>
    </row>
    <row r="793" spans="1:22" ht="15" x14ac:dyDescent="0.25">
      <c r="A793" s="217"/>
      <c r="B793" s="217"/>
      <c r="C793" s="190"/>
      <c r="D793" s="190" t="s">
        <v>85</v>
      </c>
      <c r="E793" s="218"/>
      <c r="F793" s="219"/>
      <c r="G793" s="220">
        <f>[2]Source!AM973</f>
        <v>3.81</v>
      </c>
      <c r="H793" s="221" t="str">
        <f>[2]Source!DE973</f>
        <v/>
      </c>
      <c r="I793" s="219">
        <f>[2]Source!AV974</f>
        <v>1.0469999999999999</v>
      </c>
      <c r="J793" s="222">
        <f>[2]Source!Q973-J803</f>
        <v>3.99</v>
      </c>
      <c r="K793" s="219">
        <f>IF([2]Source!BB974&lt;&gt; 0, [2]Source!BB974, 1)</f>
        <v>6.88</v>
      </c>
      <c r="L793" s="222">
        <f>[2]Source!Q974-L803</f>
        <v>27.45</v>
      </c>
    </row>
    <row r="794" spans="1:22" ht="15" x14ac:dyDescent="0.25">
      <c r="A794" s="217"/>
      <c r="B794" s="217"/>
      <c r="C794" s="190"/>
      <c r="D794" s="190" t="s">
        <v>86</v>
      </c>
      <c r="E794" s="218"/>
      <c r="F794" s="219"/>
      <c r="G794" s="220">
        <f>[2]Source!AN973</f>
        <v>0.27</v>
      </c>
      <c r="H794" s="221" t="str">
        <f>[2]Source!DE973</f>
        <v/>
      </c>
      <c r="I794" s="219">
        <f>[2]Source!AV974</f>
        <v>1.0469999999999999</v>
      </c>
      <c r="J794" s="223">
        <f>[2]Source!R973-J804</f>
        <v>0.28000000000000003</v>
      </c>
      <c r="K794" s="219">
        <f>IF([2]Source!BS974&lt;&gt; 0, [2]Source!BS974, 1)</f>
        <v>24.23</v>
      </c>
      <c r="L794" s="223">
        <f>[2]Source!R974-L804</f>
        <v>6.79</v>
      </c>
    </row>
    <row r="795" spans="1:22" ht="15" x14ac:dyDescent="0.25">
      <c r="A795" s="217"/>
      <c r="B795" s="217"/>
      <c r="C795" s="190"/>
      <c r="D795" s="190" t="s">
        <v>87</v>
      </c>
      <c r="E795" s="218"/>
      <c r="F795" s="219"/>
      <c r="G795" s="220">
        <f>[2]Source!AL973</f>
        <v>14.07</v>
      </c>
      <c r="H795" s="221" t="str">
        <f>[2]Source!DD973</f>
        <v/>
      </c>
      <c r="I795" s="219">
        <f>[2]Source!AW974</f>
        <v>1</v>
      </c>
      <c r="J795" s="222">
        <f>[2]Source!P973</f>
        <v>14.07</v>
      </c>
      <c r="K795" s="219">
        <f>IF([2]Source!BC974&lt;&gt; 0, [2]Source!BC974, 1)</f>
        <v>5.58</v>
      </c>
      <c r="L795" s="222">
        <f>[2]Source!P974</f>
        <v>78.510000000000005</v>
      </c>
    </row>
    <row r="796" spans="1:22" ht="15" x14ac:dyDescent="0.25">
      <c r="A796" s="217"/>
      <c r="B796" s="217"/>
      <c r="C796" s="190"/>
      <c r="D796" s="190" t="s">
        <v>88</v>
      </c>
      <c r="E796" s="218" t="s">
        <v>89</v>
      </c>
      <c r="F796" s="219">
        <f>[2]Source!DN974</f>
        <v>112</v>
      </c>
      <c r="G796" s="220"/>
      <c r="H796" s="221"/>
      <c r="I796" s="219"/>
      <c r="J796" s="222">
        <f>SUM(Q791:Q795)</f>
        <v>52.44</v>
      </c>
      <c r="K796" s="219">
        <f>[2]Source!BZ974</f>
        <v>90</v>
      </c>
      <c r="L796" s="222">
        <f>SUM(R791:R795)</f>
        <v>1021.01</v>
      </c>
    </row>
    <row r="797" spans="1:22" ht="15" x14ac:dyDescent="0.25">
      <c r="A797" s="217"/>
      <c r="B797" s="217"/>
      <c r="C797" s="190"/>
      <c r="D797" s="190" t="s">
        <v>90</v>
      </c>
      <c r="E797" s="218" t="s">
        <v>89</v>
      </c>
      <c r="F797" s="219">
        <f>[2]Source!DO974</f>
        <v>70</v>
      </c>
      <c r="G797" s="220"/>
      <c r="H797" s="221"/>
      <c r="I797" s="219"/>
      <c r="J797" s="222">
        <f>SUM(S791:S796)</f>
        <v>32.770000000000003</v>
      </c>
      <c r="K797" s="219">
        <f>[2]Source!CA974</f>
        <v>43</v>
      </c>
      <c r="L797" s="222">
        <f>SUM(T791:T796)</f>
        <v>487.81</v>
      </c>
    </row>
    <row r="798" spans="1:22" ht="15" x14ac:dyDescent="0.25">
      <c r="A798" s="217"/>
      <c r="B798" s="217"/>
      <c r="C798" s="190"/>
      <c r="D798" s="190" t="s">
        <v>91</v>
      </c>
      <c r="E798" s="218" t="s">
        <v>89</v>
      </c>
      <c r="F798" s="219">
        <f>175</f>
        <v>175</v>
      </c>
      <c r="G798" s="220"/>
      <c r="H798" s="221"/>
      <c r="I798" s="219"/>
      <c r="J798" s="222">
        <f>SUM(U791:U797)-J805</f>
        <v>0.49</v>
      </c>
      <c r="K798" s="219">
        <f>157</f>
        <v>157</v>
      </c>
      <c r="L798" s="222">
        <f>SUM(V791:V797)-L805</f>
        <v>10.66</v>
      </c>
    </row>
    <row r="799" spans="1:22" ht="15" x14ac:dyDescent="0.25">
      <c r="A799" s="224"/>
      <c r="B799" s="224"/>
      <c r="C799" s="191"/>
      <c r="D799" s="191" t="s">
        <v>92</v>
      </c>
      <c r="E799" s="225" t="s">
        <v>93</v>
      </c>
      <c r="F799" s="226">
        <f>[2]Source!AQ973</f>
        <v>2.06</v>
      </c>
      <c r="G799" s="227"/>
      <c r="H799" s="228" t="str">
        <f>[2]Source!DI973</f>
        <v/>
      </c>
      <c r="I799" s="226">
        <f>[2]Source!AV974</f>
        <v>1.0469999999999999</v>
      </c>
      <c r="J799" s="229">
        <f>[2]Source!U973</f>
        <v>2.16</v>
      </c>
      <c r="K799" s="226"/>
      <c r="L799" s="229"/>
    </row>
    <row r="800" spans="1:22" ht="14.25" x14ac:dyDescent="0.2">
      <c r="D800" s="230" t="s">
        <v>94</v>
      </c>
      <c r="I800" s="462">
        <f>J792+J793+J795+J796+J797+J798</f>
        <v>150.58000000000001</v>
      </c>
      <c r="J800" s="462"/>
      <c r="K800" s="462">
        <f>L792+L793+L795+L796+L797+L798</f>
        <v>2759.89</v>
      </c>
      <c r="L800" s="462"/>
      <c r="O800" s="231">
        <f>J792+J793+J795+J796+J797+J798</f>
        <v>150.58000000000001</v>
      </c>
      <c r="P800" s="231">
        <f>L792+L793+L795+L796+L797+L798</f>
        <v>2759.89</v>
      </c>
    </row>
    <row r="802" spans="1:22" ht="53.25" x14ac:dyDescent="0.25">
      <c r="A802" s="217">
        <v>94</v>
      </c>
      <c r="B802" s="217" t="str">
        <f>CONCATENATE([2]Source!E973, "/1")</f>
        <v>77/1</v>
      </c>
      <c r="C802" s="190" t="s">
        <v>273</v>
      </c>
      <c r="D802" s="190" t="s">
        <v>95</v>
      </c>
      <c r="E802" s="218" t="str">
        <f>[2]Source!H973</f>
        <v>1  ШТ.</v>
      </c>
      <c r="F802" s="219">
        <f>[2]Source!I973</f>
        <v>1</v>
      </c>
      <c r="G802" s="220"/>
      <c r="H802" s="221"/>
      <c r="I802" s="219"/>
      <c r="J802" s="222"/>
      <c r="K802" s="219"/>
      <c r="L802" s="222"/>
    </row>
    <row r="803" spans="1:22" ht="15" x14ac:dyDescent="0.25">
      <c r="A803" s="217"/>
      <c r="B803" s="217"/>
      <c r="C803" s="190"/>
      <c r="D803" s="190" t="s">
        <v>85</v>
      </c>
      <c r="E803" s="218"/>
      <c r="F803" s="219"/>
      <c r="G803" s="220">
        <f t="shared" ref="G803:L803" si="31">G804</f>
        <v>0.27</v>
      </c>
      <c r="H803" s="232" t="str">
        <f t="shared" si="31"/>
        <v>)*(1.67-1)</v>
      </c>
      <c r="I803" s="219">
        <f t="shared" si="31"/>
        <v>1.0469999999999999</v>
      </c>
      <c r="J803" s="222">
        <f t="shared" si="31"/>
        <v>0.19</v>
      </c>
      <c r="K803" s="219">
        <f t="shared" si="31"/>
        <v>24.23</v>
      </c>
      <c r="L803" s="222">
        <f t="shared" si="31"/>
        <v>4.5999999999999996</v>
      </c>
    </row>
    <row r="804" spans="1:22" ht="15" x14ac:dyDescent="0.25">
      <c r="A804" s="217"/>
      <c r="B804" s="217"/>
      <c r="C804" s="190"/>
      <c r="D804" s="190" t="s">
        <v>86</v>
      </c>
      <c r="E804" s="218"/>
      <c r="F804" s="219"/>
      <c r="G804" s="220">
        <f>[2]Source!AN973</f>
        <v>0.27</v>
      </c>
      <c r="H804" s="232" t="s">
        <v>96</v>
      </c>
      <c r="I804" s="219">
        <f>[2]Source!AV974</f>
        <v>1.0469999999999999</v>
      </c>
      <c r="J804" s="223">
        <f>ROUND(F791*G804*I804*(1.67-1), 2)</f>
        <v>0.19</v>
      </c>
      <c r="K804" s="219">
        <f>IF([2]Source!BS974&lt;&gt; 0, [2]Source!BS974, 1)</f>
        <v>24.23</v>
      </c>
      <c r="L804" s="223">
        <f>ROUND(ROUND(F791*G804*I804*(1.67-1), 2)*K804, 2)</f>
        <v>4.5999999999999996</v>
      </c>
    </row>
    <row r="805" spans="1:22" ht="15" x14ac:dyDescent="0.25">
      <c r="A805" s="217"/>
      <c r="B805" s="217"/>
      <c r="C805" s="190"/>
      <c r="D805" s="190" t="s">
        <v>91</v>
      </c>
      <c r="E805" s="218" t="s">
        <v>89</v>
      </c>
      <c r="F805" s="219">
        <f>175</f>
        <v>175</v>
      </c>
      <c r="G805" s="220"/>
      <c r="H805" s="221"/>
      <c r="I805" s="219"/>
      <c r="J805" s="222">
        <f>ROUND(J804*(F805/100), 2)</f>
        <v>0.33</v>
      </c>
      <c r="K805" s="219">
        <f>157</f>
        <v>157</v>
      </c>
      <c r="L805" s="222">
        <f>ROUND(L804*(K805/100), 2)</f>
        <v>7.22</v>
      </c>
    </row>
    <row r="806" spans="1:22" ht="14.25" x14ac:dyDescent="0.2">
      <c r="A806" s="192"/>
      <c r="B806" s="192"/>
      <c r="C806" s="192"/>
      <c r="D806" s="233" t="s">
        <v>94</v>
      </c>
      <c r="E806" s="192"/>
      <c r="F806" s="192"/>
      <c r="G806" s="192"/>
      <c r="H806" s="192"/>
      <c r="I806" s="463">
        <f>J805+J804</f>
        <v>0.52</v>
      </c>
      <c r="J806" s="463"/>
      <c r="K806" s="463">
        <f>L805+L804</f>
        <v>11.82</v>
      </c>
      <c r="L806" s="463"/>
      <c r="O806" s="231">
        <f>I806</f>
        <v>0.52</v>
      </c>
      <c r="P806" s="231">
        <f>K806</f>
        <v>11.82</v>
      </c>
    </row>
    <row r="808" spans="1:22" ht="115.5" x14ac:dyDescent="0.25">
      <c r="A808" s="224">
        <v>95</v>
      </c>
      <c r="B808" s="224" t="str">
        <f>[2]Source!E975</f>
        <v>78</v>
      </c>
      <c r="C808" s="191" t="str">
        <f>[2]Source!F975</f>
        <v>МКЭ-28-1218/5-3 от 08.02.2016</v>
      </c>
      <c r="D808" s="191" t="s">
        <v>297</v>
      </c>
      <c r="E808" s="225" t="str">
        <f>[2]Source!H975</f>
        <v>шт.</v>
      </c>
      <c r="F808" s="226">
        <f>[2]Source!I975</f>
        <v>1</v>
      </c>
      <c r="G808" s="229">
        <f>J808/F808</f>
        <v>7764.06</v>
      </c>
      <c r="H808" s="228"/>
      <c r="I808" s="226">
        <f>[2]Source!AW976</f>
        <v>1</v>
      </c>
      <c r="J808" s="229">
        <f>[2]Source!P975</f>
        <v>7764.06</v>
      </c>
      <c r="K808" s="226">
        <f>IF([2]Source!BC976&lt;&gt; 0, [2]Source!BC976, 1)</f>
        <v>5.58</v>
      </c>
      <c r="L808" s="229">
        <f>[2]Source!P976</f>
        <v>43323.48</v>
      </c>
      <c r="M808" s="185">
        <f>N808/5.58</f>
        <v>7764.06</v>
      </c>
      <c r="N808" s="185">
        <f>42474*1.02*I808*F808</f>
        <v>43323.48</v>
      </c>
      <c r="Q808" s="113">
        <f>[2]Source!X975</f>
        <v>0</v>
      </c>
      <c r="R808" s="113">
        <f>[2]Source!X976</f>
        <v>0</v>
      </c>
      <c r="S808" s="113">
        <f>[2]Source!Y975</f>
        <v>0</v>
      </c>
      <c r="T808" s="113">
        <f>[2]Source!Y976</f>
        <v>0</v>
      </c>
      <c r="U808" s="113">
        <f>ROUND((175/100)*ROUND([2]Source!R975, 2), 2)</f>
        <v>0</v>
      </c>
      <c r="V808" s="113">
        <f>ROUND((157/100)*ROUND([2]Source!R976, 2), 2)</f>
        <v>0</v>
      </c>
    </row>
    <row r="809" spans="1:22" ht="14.25" x14ac:dyDescent="0.2">
      <c r="A809" s="192"/>
      <c r="B809" s="192"/>
      <c r="C809" s="192"/>
      <c r="D809" s="233" t="s">
        <v>94</v>
      </c>
      <c r="E809" s="192"/>
      <c r="F809" s="192"/>
      <c r="G809" s="192"/>
      <c r="H809" s="192"/>
      <c r="I809" s="463">
        <f>J808</f>
        <v>7764.06</v>
      </c>
      <c r="J809" s="463"/>
      <c r="K809" s="463">
        <f>L808</f>
        <v>43323.48</v>
      </c>
      <c r="L809" s="463"/>
      <c r="O809" s="231">
        <f>J808</f>
        <v>7764.06</v>
      </c>
      <c r="P809" s="231">
        <f>L808</f>
        <v>43323.48</v>
      </c>
    </row>
    <row r="811" spans="1:22" ht="53.25" x14ac:dyDescent="0.25">
      <c r="A811" s="217">
        <v>96</v>
      </c>
      <c r="B811" s="217" t="str">
        <f>[2]Source!E977</f>
        <v>79</v>
      </c>
      <c r="C811" s="190" t="s">
        <v>275</v>
      </c>
      <c r="D811" s="190" t="s">
        <v>108</v>
      </c>
      <c r="E811" s="218" t="str">
        <f>[2]Source!H977</f>
        <v>1 м2</v>
      </c>
      <c r="F811" s="219">
        <f>[2]Source!I977</f>
        <v>0.2964</v>
      </c>
      <c r="G811" s="220"/>
      <c r="H811" s="221"/>
      <c r="I811" s="219"/>
      <c r="J811" s="222"/>
      <c r="K811" s="219"/>
      <c r="L811" s="222"/>
      <c r="Q811" s="113">
        <f>[2]Source!X977</f>
        <v>42.98</v>
      </c>
      <c r="R811" s="113">
        <f>[2]Source!X978</f>
        <v>833.03</v>
      </c>
      <c r="S811" s="113">
        <f>[2]Source!Y977</f>
        <v>32.32</v>
      </c>
      <c r="T811" s="113">
        <f>[2]Source!Y978</f>
        <v>374.86</v>
      </c>
      <c r="U811" s="113">
        <f>ROUND((175/100)*ROUND([2]Source!R977, 2), 2)</f>
        <v>0.12</v>
      </c>
      <c r="V811" s="113">
        <f>ROUND((157/100)*ROUND([2]Source!R978, 2), 2)</f>
        <v>2.67</v>
      </c>
    </row>
    <row r="812" spans="1:22" ht="15" x14ac:dyDescent="0.25">
      <c r="A812" s="217"/>
      <c r="B812" s="217"/>
      <c r="C812" s="190"/>
      <c r="D812" s="190" t="s">
        <v>84</v>
      </c>
      <c r="E812" s="218"/>
      <c r="F812" s="219"/>
      <c r="G812" s="220">
        <f>[2]Source!AO977</f>
        <v>65.09</v>
      </c>
      <c r="H812" s="221" t="str">
        <f>[2]Source!DG977</f>
        <v>)*1,67</v>
      </c>
      <c r="I812" s="219">
        <f>[2]Source!AV978</f>
        <v>1.0669999999999999</v>
      </c>
      <c r="J812" s="222">
        <f>[2]Source!S977</f>
        <v>34.380000000000003</v>
      </c>
      <c r="K812" s="219">
        <f>IF([2]Source!BA978&lt;&gt; 0, [2]Source!BA978, 1)</f>
        <v>24.23</v>
      </c>
      <c r="L812" s="222">
        <f>[2]Source!S978</f>
        <v>833.03</v>
      </c>
    </row>
    <row r="813" spans="1:22" ht="15" x14ac:dyDescent="0.25">
      <c r="A813" s="217"/>
      <c r="B813" s="217"/>
      <c r="C813" s="190"/>
      <c r="D813" s="190" t="s">
        <v>85</v>
      </c>
      <c r="E813" s="218"/>
      <c r="F813" s="219"/>
      <c r="G813" s="220">
        <f>[2]Source!AM977</f>
        <v>0.77</v>
      </c>
      <c r="H813" s="221" t="str">
        <f>[2]Source!DE977</f>
        <v/>
      </c>
      <c r="I813" s="219">
        <f>[2]Source!AV978</f>
        <v>1.0669999999999999</v>
      </c>
      <c r="J813" s="222">
        <f>[2]Source!Q977-J824</f>
        <v>0.24</v>
      </c>
      <c r="K813" s="219">
        <f>IF([2]Source!BB978&lt;&gt; 0, [2]Source!BB978, 1)</f>
        <v>9.27</v>
      </c>
      <c r="L813" s="222">
        <f>[2]Source!Q978-L824</f>
        <v>2.2200000000000002</v>
      </c>
    </row>
    <row r="814" spans="1:22" ht="15" x14ac:dyDescent="0.25">
      <c r="A814" s="217"/>
      <c r="B814" s="217"/>
      <c r="C814" s="190"/>
      <c r="D814" s="190" t="s">
        <v>86</v>
      </c>
      <c r="E814" s="218"/>
      <c r="F814" s="219"/>
      <c r="G814" s="220">
        <f>[2]Source!AN977</f>
        <v>0.14000000000000001</v>
      </c>
      <c r="H814" s="221" t="str">
        <f>[2]Source!DE977</f>
        <v/>
      </c>
      <c r="I814" s="219">
        <f>[2]Source!AV978</f>
        <v>1.0669999999999999</v>
      </c>
      <c r="J814" s="223">
        <f>[2]Source!R977-J825</f>
        <v>0.04</v>
      </c>
      <c r="K814" s="219">
        <f>IF([2]Source!BS978&lt;&gt; 0, [2]Source!BS978, 1)</f>
        <v>24.23</v>
      </c>
      <c r="L814" s="223">
        <f>[2]Source!R978-L825</f>
        <v>0.97</v>
      </c>
    </row>
    <row r="815" spans="1:22" ht="15" x14ac:dyDescent="0.25">
      <c r="A815" s="217"/>
      <c r="B815" s="217"/>
      <c r="C815" s="190"/>
      <c r="D815" s="190" t="s">
        <v>87</v>
      </c>
      <c r="E815" s="218"/>
      <c r="F815" s="219"/>
      <c r="G815" s="220">
        <f>[2]Source!AL977</f>
        <v>5.43</v>
      </c>
      <c r="H815" s="221" t="str">
        <f>[2]Source!DD977</f>
        <v/>
      </c>
      <c r="I815" s="219">
        <f>[2]Source!AW978</f>
        <v>1</v>
      </c>
      <c r="J815" s="222">
        <f>[2]Source!P977</f>
        <v>1.61</v>
      </c>
      <c r="K815" s="219">
        <f>IF([2]Source!BC978&lt;&gt; 0, [2]Source!BC978, 1)</f>
        <v>3.52</v>
      </c>
      <c r="L815" s="222">
        <f>[2]Source!P978</f>
        <v>5.67</v>
      </c>
    </row>
    <row r="816" spans="1:22" ht="70.5" x14ac:dyDescent="0.25">
      <c r="A816" s="217">
        <v>97</v>
      </c>
      <c r="B816" s="217" t="str">
        <f>[2]Source!E979</f>
        <v>79,1</v>
      </c>
      <c r="C816" s="190" t="str">
        <f>[2]Source!F979</f>
        <v>МКЭ-28-685/6-1 от 14.03.2016</v>
      </c>
      <c r="D816" s="190" t="s">
        <v>293</v>
      </c>
      <c r="E816" s="218" t="str">
        <f>[2]Source!H979</f>
        <v>шт.</v>
      </c>
      <c r="F816" s="219">
        <f>[2]Source!I979</f>
        <v>2</v>
      </c>
      <c r="G816" s="241">
        <f>J816/F816</f>
        <v>189.38</v>
      </c>
      <c r="H816" s="242"/>
      <c r="I816" s="219">
        <f>[2]Source!AW980</f>
        <v>1</v>
      </c>
      <c r="J816" s="222">
        <f>[2]Source!O979</f>
        <v>378.75</v>
      </c>
      <c r="K816" s="219">
        <f>IF([2]Source!BC980&lt;&gt; 0, [2]Source!BC980, 1)</f>
        <v>5.58</v>
      </c>
      <c r="L816" s="222">
        <f>[2]Source!O980</f>
        <v>2113.44</v>
      </c>
      <c r="M816" s="185">
        <f>N816/5.58</f>
        <v>378.75</v>
      </c>
      <c r="N816" s="185">
        <f>1036*1.02*I816*F816</f>
        <v>2113.44</v>
      </c>
      <c r="Q816" s="113">
        <f>[2]Source!X979</f>
        <v>0</v>
      </c>
      <c r="R816" s="113">
        <f>[2]Source!X980</f>
        <v>0</v>
      </c>
      <c r="S816" s="113">
        <f>[2]Source!Y979</f>
        <v>0</v>
      </c>
      <c r="T816" s="113">
        <f>[2]Source!Y980</f>
        <v>0</v>
      </c>
      <c r="U816" s="113">
        <f>ROUND((175/100)*ROUND([2]Source!R979, 2), 2)</f>
        <v>0</v>
      </c>
      <c r="V816" s="113">
        <f>ROUND((157/100)*ROUND([2]Source!R980, 2), 2)</f>
        <v>0</v>
      </c>
    </row>
    <row r="817" spans="1:22" ht="15" x14ac:dyDescent="0.25">
      <c r="A817" s="217"/>
      <c r="B817" s="217"/>
      <c r="C817" s="190"/>
      <c r="D817" s="190" t="s">
        <v>88</v>
      </c>
      <c r="E817" s="218" t="s">
        <v>89</v>
      </c>
      <c r="F817" s="219">
        <f>[2]Source!DN978</f>
        <v>125</v>
      </c>
      <c r="G817" s="243"/>
      <c r="H817" s="221"/>
      <c r="I817" s="219"/>
      <c r="J817" s="222">
        <f>SUM(Q811:Q816)</f>
        <v>42.98</v>
      </c>
      <c r="K817" s="219">
        <f>[2]Source!BZ978</f>
        <v>100</v>
      </c>
      <c r="L817" s="222">
        <f>SUM(R811:R816)</f>
        <v>833.03</v>
      </c>
    </row>
    <row r="818" spans="1:22" ht="15" x14ac:dyDescent="0.25">
      <c r="A818" s="217"/>
      <c r="B818" s="217"/>
      <c r="C818" s="190"/>
      <c r="D818" s="190" t="s">
        <v>90</v>
      </c>
      <c r="E818" s="218" t="s">
        <v>89</v>
      </c>
      <c r="F818" s="219">
        <f>[2]Source!DO978</f>
        <v>94</v>
      </c>
      <c r="G818" s="220"/>
      <c r="H818" s="221"/>
      <c r="I818" s="219"/>
      <c r="J818" s="222">
        <f>SUM(S811:S817)</f>
        <v>32.32</v>
      </c>
      <c r="K818" s="219">
        <f>[2]Source!CA978</f>
        <v>45</v>
      </c>
      <c r="L818" s="222">
        <f>SUM(T811:T817)</f>
        <v>374.86</v>
      </c>
    </row>
    <row r="819" spans="1:22" ht="15" x14ac:dyDescent="0.25">
      <c r="A819" s="217"/>
      <c r="B819" s="217"/>
      <c r="C819" s="190"/>
      <c r="D819" s="190" t="s">
        <v>91</v>
      </c>
      <c r="E819" s="218" t="s">
        <v>89</v>
      </c>
      <c r="F819" s="219">
        <f>175</f>
        <v>175</v>
      </c>
      <c r="G819" s="220"/>
      <c r="H819" s="221"/>
      <c r="I819" s="219"/>
      <c r="J819" s="222">
        <f>SUM(U811:U818)-J826</f>
        <v>7.0000000000000007E-2</v>
      </c>
      <c r="K819" s="219">
        <f>157</f>
        <v>157</v>
      </c>
      <c r="L819" s="222">
        <f>SUM(V811:V818)-L826</f>
        <v>1.52</v>
      </c>
    </row>
    <row r="820" spans="1:22" ht="15" x14ac:dyDescent="0.25">
      <c r="A820" s="224"/>
      <c r="B820" s="224"/>
      <c r="C820" s="191"/>
      <c r="D820" s="191" t="s">
        <v>92</v>
      </c>
      <c r="E820" s="225" t="s">
        <v>93</v>
      </c>
      <c r="F820" s="226">
        <f>[2]Source!AQ977</f>
        <v>5.75</v>
      </c>
      <c r="G820" s="227"/>
      <c r="H820" s="228" t="str">
        <f>[2]Source!DI977</f>
        <v/>
      </c>
      <c r="I820" s="226">
        <f>[2]Source!AV978</f>
        <v>1.0669999999999999</v>
      </c>
      <c r="J820" s="229">
        <f>[2]Source!U977</f>
        <v>1.82</v>
      </c>
      <c r="K820" s="226"/>
      <c r="L820" s="229"/>
    </row>
    <row r="821" spans="1:22" ht="14.25" x14ac:dyDescent="0.2">
      <c r="D821" s="230" t="s">
        <v>94</v>
      </c>
      <c r="I821" s="462">
        <f>J812+J813+J815+J817+J818+J819+SUM(J816:J816)</f>
        <v>490.35</v>
      </c>
      <c r="J821" s="462"/>
      <c r="K821" s="462">
        <f>L812+L813+L815+L817+L818+L819+SUM(L816:L816)</f>
        <v>4163.7700000000004</v>
      </c>
      <c r="L821" s="462"/>
      <c r="O821" s="231">
        <f>J812+J813+J815+J817+J818+J819+SUM(J816:J816)</f>
        <v>490.35</v>
      </c>
      <c r="P821" s="231">
        <f>L812+L813+L815+L817+L818+L819+SUM(L816:L816)</f>
        <v>4163.7700000000004</v>
      </c>
    </row>
    <row r="823" spans="1:22" ht="53.25" x14ac:dyDescent="0.25">
      <c r="A823" s="217">
        <v>98</v>
      </c>
      <c r="B823" s="217" t="str">
        <f>CONCATENATE([2]Source!E977, "/1")</f>
        <v>79/1</v>
      </c>
      <c r="C823" s="190" t="s">
        <v>277</v>
      </c>
      <c r="D823" s="190" t="s">
        <v>95</v>
      </c>
      <c r="E823" s="218" t="str">
        <f>[2]Source!H977</f>
        <v>1 м2</v>
      </c>
      <c r="F823" s="219">
        <f>[2]Source!I977</f>
        <v>0.2964</v>
      </c>
      <c r="G823" s="220"/>
      <c r="H823" s="221"/>
      <c r="I823" s="219"/>
      <c r="J823" s="222"/>
      <c r="K823" s="219"/>
      <c r="L823" s="222"/>
    </row>
    <row r="824" spans="1:22" ht="15" x14ac:dyDescent="0.25">
      <c r="A824" s="217"/>
      <c r="B824" s="217"/>
      <c r="C824" s="190"/>
      <c r="D824" s="190" t="s">
        <v>85</v>
      </c>
      <c r="E824" s="218"/>
      <c r="F824" s="219"/>
      <c r="G824" s="220">
        <f t="shared" ref="G824:L824" si="32">G825</f>
        <v>0.14000000000000001</v>
      </c>
      <c r="H824" s="232" t="str">
        <f t="shared" si="32"/>
        <v>)*(1.67-1)</v>
      </c>
      <c r="I824" s="219">
        <f t="shared" si="32"/>
        <v>1.0669999999999999</v>
      </c>
      <c r="J824" s="222">
        <f t="shared" si="32"/>
        <v>0.03</v>
      </c>
      <c r="K824" s="219">
        <f t="shared" si="32"/>
        <v>24.23</v>
      </c>
      <c r="L824" s="222">
        <f t="shared" si="32"/>
        <v>0.73</v>
      </c>
    </row>
    <row r="825" spans="1:22" ht="15" x14ac:dyDescent="0.25">
      <c r="A825" s="217"/>
      <c r="B825" s="217"/>
      <c r="C825" s="190"/>
      <c r="D825" s="190" t="s">
        <v>86</v>
      </c>
      <c r="E825" s="218"/>
      <c r="F825" s="219"/>
      <c r="G825" s="220">
        <f>[2]Source!AN977</f>
        <v>0.14000000000000001</v>
      </c>
      <c r="H825" s="232" t="s">
        <v>96</v>
      </c>
      <c r="I825" s="219">
        <f>[2]Source!AV978</f>
        <v>1.0669999999999999</v>
      </c>
      <c r="J825" s="223">
        <f>ROUND(F811*G825*I825*(1.67-1), 2)</f>
        <v>0.03</v>
      </c>
      <c r="K825" s="219">
        <f>IF([2]Source!BS978&lt;&gt; 0, [2]Source!BS978, 1)</f>
        <v>24.23</v>
      </c>
      <c r="L825" s="223">
        <f>ROUND(ROUND(F811*G825*I825*(1.67-1), 2)*K825, 2)</f>
        <v>0.73</v>
      </c>
    </row>
    <row r="826" spans="1:22" ht="15" x14ac:dyDescent="0.25">
      <c r="A826" s="217"/>
      <c r="B826" s="217"/>
      <c r="C826" s="190"/>
      <c r="D826" s="190" t="s">
        <v>91</v>
      </c>
      <c r="E826" s="218" t="s">
        <v>89</v>
      </c>
      <c r="F826" s="219">
        <f>175</f>
        <v>175</v>
      </c>
      <c r="G826" s="220"/>
      <c r="H826" s="221"/>
      <c r="I826" s="219"/>
      <c r="J826" s="222">
        <f>ROUND(J825*(F826/100), 2)</f>
        <v>0.05</v>
      </c>
      <c r="K826" s="219">
        <f>157</f>
        <v>157</v>
      </c>
      <c r="L826" s="222">
        <f>ROUND(L825*(K826/100), 2)</f>
        <v>1.1499999999999999</v>
      </c>
    </row>
    <row r="827" spans="1:22" ht="14.25" x14ac:dyDescent="0.2">
      <c r="A827" s="192"/>
      <c r="B827" s="192"/>
      <c r="C827" s="192"/>
      <c r="D827" s="233" t="s">
        <v>94</v>
      </c>
      <c r="E827" s="192"/>
      <c r="F827" s="192"/>
      <c r="G827" s="192"/>
      <c r="H827" s="192"/>
      <c r="I827" s="463">
        <f>J826+J825</f>
        <v>0.08</v>
      </c>
      <c r="J827" s="463"/>
      <c r="K827" s="463">
        <f>L826+L825</f>
        <v>1.88</v>
      </c>
      <c r="L827" s="463"/>
      <c r="O827" s="231">
        <f>I827</f>
        <v>0.08</v>
      </c>
      <c r="P827" s="231">
        <f>K827</f>
        <v>1.88</v>
      </c>
    </row>
    <row r="829" spans="1:22" ht="53.25" x14ac:dyDescent="0.25">
      <c r="A829" s="217">
        <v>99</v>
      </c>
      <c r="B829" s="217" t="str">
        <f>[2]Source!E981</f>
        <v>80</v>
      </c>
      <c r="C829" s="190" t="s">
        <v>278</v>
      </c>
      <c r="D829" s="190" t="s">
        <v>109</v>
      </c>
      <c r="E829" s="218" t="str">
        <f>[2]Source!H981</f>
        <v>1 клапан</v>
      </c>
      <c r="F829" s="219">
        <f>[2]Source!I981</f>
        <v>1</v>
      </c>
      <c r="G829" s="220"/>
      <c r="H829" s="221"/>
      <c r="I829" s="219"/>
      <c r="J829" s="222"/>
      <c r="K829" s="219"/>
      <c r="L829" s="222"/>
      <c r="Q829" s="113">
        <f>[2]Source!X981</f>
        <v>26.64</v>
      </c>
      <c r="R829" s="113">
        <f>[2]Source!X982</f>
        <v>516.34</v>
      </c>
      <c r="S829" s="113">
        <f>[2]Source!Y981</f>
        <v>20.03</v>
      </c>
      <c r="T829" s="113">
        <f>[2]Source!Y982</f>
        <v>232.35</v>
      </c>
      <c r="U829" s="113">
        <f>ROUND((175/100)*ROUND([2]Source!R981, 2), 2)</f>
        <v>0.56000000000000005</v>
      </c>
      <c r="V829" s="113">
        <f>ROUND((157/100)*ROUND([2]Source!R982, 2), 2)</f>
        <v>12.17</v>
      </c>
    </row>
    <row r="830" spans="1:22" ht="15" x14ac:dyDescent="0.25">
      <c r="A830" s="217"/>
      <c r="B830" s="217"/>
      <c r="C830" s="190"/>
      <c r="D830" s="190" t="s">
        <v>84</v>
      </c>
      <c r="E830" s="218"/>
      <c r="F830" s="219"/>
      <c r="G830" s="220">
        <f>[2]Source!AO981</f>
        <v>11.96</v>
      </c>
      <c r="H830" s="221" t="str">
        <f>[2]Source!DG981</f>
        <v>)*1,67</v>
      </c>
      <c r="I830" s="219">
        <f>[2]Source!AV982</f>
        <v>1.0669999999999999</v>
      </c>
      <c r="J830" s="222">
        <f>[2]Source!S981</f>
        <v>21.31</v>
      </c>
      <c r="K830" s="219">
        <f>IF([2]Source!BA982&lt;&gt; 0, [2]Source!BA982, 1)</f>
        <v>24.23</v>
      </c>
      <c r="L830" s="222">
        <f>[2]Source!S982</f>
        <v>516.34</v>
      </c>
    </row>
    <row r="831" spans="1:22" ht="15" x14ac:dyDescent="0.25">
      <c r="A831" s="217"/>
      <c r="B831" s="217"/>
      <c r="C831" s="190"/>
      <c r="D831" s="190" t="s">
        <v>85</v>
      </c>
      <c r="E831" s="218"/>
      <c r="F831" s="219"/>
      <c r="G831" s="220">
        <f>[2]Source!AM981</f>
        <v>0.74</v>
      </c>
      <c r="H831" s="221" t="str">
        <f>[2]Source!DE981</f>
        <v/>
      </c>
      <c r="I831" s="219">
        <f>[2]Source!AV982</f>
        <v>1.0669999999999999</v>
      </c>
      <c r="J831" s="222">
        <f>[2]Source!Q981-J842</f>
        <v>0.79</v>
      </c>
      <c r="K831" s="219">
        <f>IF([2]Source!BB982&lt;&gt; 0, [2]Source!BB982, 1)</f>
        <v>10.11</v>
      </c>
      <c r="L831" s="222">
        <f>[2]Source!Q982-L842</f>
        <v>7.99</v>
      </c>
    </row>
    <row r="832" spans="1:22" ht="15" x14ac:dyDescent="0.25">
      <c r="A832" s="217"/>
      <c r="B832" s="217"/>
      <c r="C832" s="190"/>
      <c r="D832" s="190" t="s">
        <v>86</v>
      </c>
      <c r="E832" s="218"/>
      <c r="F832" s="219"/>
      <c r="G832" s="220">
        <f>[2]Source!AN981</f>
        <v>0.18</v>
      </c>
      <c r="H832" s="221" t="str">
        <f>[2]Source!DE981</f>
        <v/>
      </c>
      <c r="I832" s="219">
        <f>[2]Source!AV982</f>
        <v>1.0669999999999999</v>
      </c>
      <c r="J832" s="223">
        <f>[2]Source!R981-J843</f>
        <v>0.19</v>
      </c>
      <c r="K832" s="219">
        <f>IF([2]Source!BS982&lt;&gt; 0, [2]Source!BS982, 1)</f>
        <v>24.23</v>
      </c>
      <c r="L832" s="223">
        <f>[2]Source!R982-L843</f>
        <v>4.5999999999999996</v>
      </c>
    </row>
    <row r="833" spans="1:22" ht="15" x14ac:dyDescent="0.25">
      <c r="A833" s="217"/>
      <c r="B833" s="217"/>
      <c r="C833" s="190"/>
      <c r="D833" s="190" t="s">
        <v>87</v>
      </c>
      <c r="E833" s="218"/>
      <c r="F833" s="219"/>
      <c r="G833" s="220">
        <f>[2]Source!AL981</f>
        <v>4.41</v>
      </c>
      <c r="H833" s="221" t="str">
        <f>[2]Source!DD981</f>
        <v/>
      </c>
      <c r="I833" s="219">
        <f>[2]Source!AW982</f>
        <v>1</v>
      </c>
      <c r="J833" s="222">
        <f>[2]Source!P981</f>
        <v>4.41</v>
      </c>
      <c r="K833" s="219">
        <f>IF([2]Source!BC982&lt;&gt; 0, [2]Source!BC982, 1)</f>
        <v>5.58</v>
      </c>
      <c r="L833" s="222">
        <f>[2]Source!P982</f>
        <v>24.61</v>
      </c>
    </row>
    <row r="834" spans="1:22" ht="60" x14ac:dyDescent="0.25">
      <c r="A834" s="217">
        <v>100</v>
      </c>
      <c r="B834" s="217" t="str">
        <f>[2]Source!E983</f>
        <v>80,1</v>
      </c>
      <c r="C834" s="190" t="str">
        <f>[2]Source!F983</f>
        <v>1.19-6-213</v>
      </c>
      <c r="D834" s="190" t="s">
        <v>118</v>
      </c>
      <c r="E834" s="218" t="str">
        <f>[2]Source!H983</f>
        <v>шт.</v>
      </c>
      <c r="F834" s="219">
        <f>[2]Source!I983</f>
        <v>1</v>
      </c>
      <c r="G834" s="220">
        <f>[2]Source!AK983</f>
        <v>230.55</v>
      </c>
      <c r="H834" s="242" t="s">
        <v>97</v>
      </c>
      <c r="I834" s="219">
        <f>[2]Source!AW984</f>
        <v>1</v>
      </c>
      <c r="J834" s="222">
        <f>[2]Source!O983</f>
        <v>230.55</v>
      </c>
      <c r="K834" s="219">
        <f>IF([2]Source!BC984&lt;&gt; 0, [2]Source!BC984, 1)</f>
        <v>10.44</v>
      </c>
      <c r="L834" s="222">
        <f>[2]Source!O984</f>
        <v>2406.94</v>
      </c>
      <c r="Q834" s="113">
        <f>[2]Source!X983</f>
        <v>0</v>
      </c>
      <c r="R834" s="113">
        <f>[2]Source!X984</f>
        <v>0</v>
      </c>
      <c r="S834" s="113">
        <f>[2]Source!Y983</f>
        <v>0</v>
      </c>
      <c r="T834" s="113">
        <f>[2]Source!Y984</f>
        <v>0</v>
      </c>
      <c r="U834" s="113">
        <f>ROUND((175/100)*ROUND([2]Source!R983, 2), 2)</f>
        <v>0</v>
      </c>
      <c r="V834" s="113">
        <f>ROUND((157/100)*ROUND([2]Source!R984, 2), 2)</f>
        <v>0</v>
      </c>
    </row>
    <row r="835" spans="1:22" ht="15" x14ac:dyDescent="0.25">
      <c r="A835" s="217"/>
      <c r="B835" s="217"/>
      <c r="C835" s="190"/>
      <c r="D835" s="190" t="s">
        <v>88</v>
      </c>
      <c r="E835" s="218" t="s">
        <v>89</v>
      </c>
      <c r="F835" s="219">
        <f>[2]Source!DN982</f>
        <v>125</v>
      </c>
      <c r="G835" s="220"/>
      <c r="H835" s="221"/>
      <c r="I835" s="219"/>
      <c r="J835" s="222">
        <f>SUM(Q829:Q834)</f>
        <v>26.64</v>
      </c>
      <c r="K835" s="219">
        <f>[2]Source!BZ982</f>
        <v>100</v>
      </c>
      <c r="L835" s="222">
        <f>SUM(R829:R834)</f>
        <v>516.34</v>
      </c>
    </row>
    <row r="836" spans="1:22" ht="15" x14ac:dyDescent="0.25">
      <c r="A836" s="217"/>
      <c r="B836" s="217"/>
      <c r="C836" s="190"/>
      <c r="D836" s="190" t="s">
        <v>90</v>
      </c>
      <c r="E836" s="218" t="s">
        <v>89</v>
      </c>
      <c r="F836" s="219">
        <f>[2]Source!DO982</f>
        <v>94</v>
      </c>
      <c r="G836" s="220"/>
      <c r="H836" s="221"/>
      <c r="I836" s="219"/>
      <c r="J836" s="222">
        <f>SUM(S829:S835)</f>
        <v>20.03</v>
      </c>
      <c r="K836" s="219">
        <f>[2]Source!CA982</f>
        <v>45</v>
      </c>
      <c r="L836" s="222">
        <f>SUM(T829:T835)</f>
        <v>232.35</v>
      </c>
    </row>
    <row r="837" spans="1:22" ht="15" x14ac:dyDescent="0.25">
      <c r="A837" s="217"/>
      <c r="B837" s="217"/>
      <c r="C837" s="190"/>
      <c r="D837" s="190" t="s">
        <v>91</v>
      </c>
      <c r="E837" s="218" t="s">
        <v>89</v>
      </c>
      <c r="F837" s="219">
        <f>175</f>
        <v>175</v>
      </c>
      <c r="G837" s="220"/>
      <c r="H837" s="221"/>
      <c r="I837" s="219"/>
      <c r="J837" s="222">
        <f>SUM(U829:U836)-J844</f>
        <v>0.33</v>
      </c>
      <c r="K837" s="219">
        <f>157</f>
        <v>157</v>
      </c>
      <c r="L837" s="222">
        <f>SUM(V829:V836)-L844</f>
        <v>7.22</v>
      </c>
    </row>
    <row r="838" spans="1:22" ht="15" x14ac:dyDescent="0.25">
      <c r="A838" s="224"/>
      <c r="B838" s="224"/>
      <c r="C838" s="191"/>
      <c r="D838" s="191" t="s">
        <v>92</v>
      </c>
      <c r="E838" s="225" t="s">
        <v>93</v>
      </c>
      <c r="F838" s="226">
        <f>[2]Source!AQ981</f>
        <v>1.03</v>
      </c>
      <c r="G838" s="227"/>
      <c r="H838" s="228" t="str">
        <f>[2]Source!DI981</f>
        <v/>
      </c>
      <c r="I838" s="226">
        <f>[2]Source!AV982</f>
        <v>1.0669999999999999</v>
      </c>
      <c r="J838" s="229">
        <f>[2]Source!U981</f>
        <v>1.1000000000000001</v>
      </c>
      <c r="K838" s="226"/>
      <c r="L838" s="229"/>
    </row>
    <row r="839" spans="1:22" ht="14.25" x14ac:dyDescent="0.2">
      <c r="D839" s="230" t="s">
        <v>94</v>
      </c>
      <c r="I839" s="462">
        <f>J830+J831+J833+J835+J836+J837+SUM(J834:J834)</f>
        <v>304.06</v>
      </c>
      <c r="J839" s="462"/>
      <c r="K839" s="462">
        <f>L830+L831+L833+L835+L836+L837+SUM(L834:L834)</f>
        <v>3711.79</v>
      </c>
      <c r="L839" s="462"/>
      <c r="O839" s="231">
        <f>J830+J831+J833+J835+J836+J837+SUM(J834:J834)</f>
        <v>304.06</v>
      </c>
      <c r="P839" s="231">
        <f>L830+L831+L833+L835+L836+L837+SUM(L834:L834)</f>
        <v>3711.79</v>
      </c>
    </row>
    <row r="841" spans="1:22" ht="53.25" x14ac:dyDescent="0.25">
      <c r="A841" s="217">
        <v>101</v>
      </c>
      <c r="B841" s="217" t="str">
        <f>CONCATENATE([2]Source!E981, "/1")</f>
        <v>80/1</v>
      </c>
      <c r="C841" s="190" t="s">
        <v>279</v>
      </c>
      <c r="D841" s="190" t="s">
        <v>95</v>
      </c>
      <c r="E841" s="218" t="str">
        <f>[2]Source!H981</f>
        <v>1 клапан</v>
      </c>
      <c r="F841" s="219">
        <f>[2]Source!I981</f>
        <v>1</v>
      </c>
      <c r="G841" s="220"/>
      <c r="H841" s="221"/>
      <c r="I841" s="219"/>
      <c r="J841" s="222"/>
      <c r="K841" s="219"/>
      <c r="L841" s="222"/>
    </row>
    <row r="842" spans="1:22" ht="15" x14ac:dyDescent="0.25">
      <c r="A842" s="217"/>
      <c r="B842" s="217"/>
      <c r="C842" s="190"/>
      <c r="D842" s="190" t="s">
        <v>85</v>
      </c>
      <c r="E842" s="218"/>
      <c r="F842" s="219"/>
      <c r="G842" s="220">
        <f t="shared" ref="G842:L842" si="33">G843</f>
        <v>0.18</v>
      </c>
      <c r="H842" s="232" t="str">
        <f t="shared" si="33"/>
        <v>)*(1.67-1)</v>
      </c>
      <c r="I842" s="219">
        <f t="shared" si="33"/>
        <v>1.0669999999999999</v>
      </c>
      <c r="J842" s="222">
        <f t="shared" si="33"/>
        <v>0.13</v>
      </c>
      <c r="K842" s="219">
        <f t="shared" si="33"/>
        <v>24.23</v>
      </c>
      <c r="L842" s="222">
        <f t="shared" si="33"/>
        <v>3.15</v>
      </c>
    </row>
    <row r="843" spans="1:22" ht="15" x14ac:dyDescent="0.25">
      <c r="A843" s="217"/>
      <c r="B843" s="217"/>
      <c r="C843" s="190"/>
      <c r="D843" s="190" t="s">
        <v>86</v>
      </c>
      <c r="E843" s="218"/>
      <c r="F843" s="219"/>
      <c r="G843" s="220">
        <f>[2]Source!AN981</f>
        <v>0.18</v>
      </c>
      <c r="H843" s="232" t="s">
        <v>96</v>
      </c>
      <c r="I843" s="219">
        <f>[2]Source!AV982</f>
        <v>1.0669999999999999</v>
      </c>
      <c r="J843" s="223">
        <f>ROUND(F829*G843*I843*(1.67-1), 2)</f>
        <v>0.13</v>
      </c>
      <c r="K843" s="219">
        <f>IF([2]Source!BS982&lt;&gt; 0, [2]Source!BS982, 1)</f>
        <v>24.23</v>
      </c>
      <c r="L843" s="223">
        <f>ROUND(ROUND(F829*G843*I843*(1.67-1), 2)*K843, 2)</f>
        <v>3.15</v>
      </c>
    </row>
    <row r="844" spans="1:22" ht="15" x14ac:dyDescent="0.25">
      <c r="A844" s="217"/>
      <c r="B844" s="217"/>
      <c r="C844" s="190"/>
      <c r="D844" s="190" t="s">
        <v>91</v>
      </c>
      <c r="E844" s="218" t="s">
        <v>89</v>
      </c>
      <c r="F844" s="219">
        <f>175</f>
        <v>175</v>
      </c>
      <c r="G844" s="220"/>
      <c r="H844" s="221"/>
      <c r="I844" s="219"/>
      <c r="J844" s="222">
        <f>ROUND(J843*(F844/100), 2)</f>
        <v>0.23</v>
      </c>
      <c r="K844" s="219">
        <f>157</f>
        <v>157</v>
      </c>
      <c r="L844" s="222">
        <f>ROUND(L843*(K844/100), 2)</f>
        <v>4.95</v>
      </c>
    </row>
    <row r="845" spans="1:22" ht="14.25" x14ac:dyDescent="0.2">
      <c r="A845" s="192"/>
      <c r="B845" s="192"/>
      <c r="C845" s="192"/>
      <c r="D845" s="233" t="s">
        <v>94</v>
      </c>
      <c r="E845" s="192"/>
      <c r="F845" s="192"/>
      <c r="G845" s="192"/>
      <c r="H845" s="192"/>
      <c r="I845" s="463">
        <f>J844+J843</f>
        <v>0.36</v>
      </c>
      <c r="J845" s="463"/>
      <c r="K845" s="463">
        <f>L844+L843</f>
        <v>8.1</v>
      </c>
      <c r="L845" s="463"/>
      <c r="O845" s="231">
        <f>I845</f>
        <v>0.36</v>
      </c>
      <c r="P845" s="231">
        <f>K845</f>
        <v>8.1</v>
      </c>
    </row>
    <row r="847" spans="1:22" ht="45" x14ac:dyDescent="0.25">
      <c r="A847" s="224">
        <v>102</v>
      </c>
      <c r="B847" s="224" t="str">
        <f>[2]Source!E985</f>
        <v>81</v>
      </c>
      <c r="C847" s="191" t="str">
        <f>[2]Source!F985</f>
        <v>1.19-12-57</v>
      </c>
      <c r="D847" s="191" t="s">
        <v>111</v>
      </c>
      <c r="E847" s="225" t="str">
        <f>[2]Source!H985</f>
        <v>кг</v>
      </c>
      <c r="F847" s="226">
        <f>[2]Source!I985</f>
        <v>15</v>
      </c>
      <c r="G847" s="227">
        <f>[2]Source!AL985</f>
        <v>28.98</v>
      </c>
      <c r="H847" s="228" t="str">
        <f>[2]Source!DD985</f>
        <v/>
      </c>
      <c r="I847" s="226">
        <f>[2]Source!AW986</f>
        <v>1</v>
      </c>
      <c r="J847" s="229">
        <f>[2]Source!P985</f>
        <v>434.7</v>
      </c>
      <c r="K847" s="226">
        <f>IF([2]Source!BC986&lt;&gt; 0, [2]Source!BC986, 1)</f>
        <v>4.04</v>
      </c>
      <c r="L847" s="229">
        <f>[2]Source!P986</f>
        <v>1756.19</v>
      </c>
      <c r="Q847" s="113">
        <f>[2]Source!X985</f>
        <v>0</v>
      </c>
      <c r="R847" s="113">
        <f>[2]Source!X986</f>
        <v>0</v>
      </c>
      <c r="S847" s="113">
        <f>[2]Source!Y985</f>
        <v>0</v>
      </c>
      <c r="T847" s="113">
        <f>[2]Source!Y986</f>
        <v>0</v>
      </c>
      <c r="U847" s="113">
        <f>ROUND((175/100)*ROUND([2]Source!R985, 2), 2)</f>
        <v>0</v>
      </c>
      <c r="V847" s="113">
        <f>ROUND((157/100)*ROUND([2]Source!R986, 2), 2)</f>
        <v>0</v>
      </c>
    </row>
    <row r="848" spans="1:22" ht="14.25" x14ac:dyDescent="0.2">
      <c r="A848" s="192"/>
      <c r="B848" s="192"/>
      <c r="C848" s="192"/>
      <c r="D848" s="233" t="s">
        <v>94</v>
      </c>
      <c r="E848" s="192"/>
      <c r="F848" s="192"/>
      <c r="G848" s="192"/>
      <c r="H848" s="192"/>
      <c r="I848" s="463">
        <f>J847</f>
        <v>434.7</v>
      </c>
      <c r="J848" s="463"/>
      <c r="K848" s="463">
        <f>L847</f>
        <v>1756.19</v>
      </c>
      <c r="L848" s="463"/>
      <c r="O848" s="231">
        <f>J847</f>
        <v>434.7</v>
      </c>
      <c r="P848" s="231">
        <f>L847</f>
        <v>1756.19</v>
      </c>
    </row>
    <row r="851" spans="1:22" ht="14.25" x14ac:dyDescent="0.2">
      <c r="A851" s="464" t="str">
        <f>CONCATENATE("Итого по подразделу: ",IF([2]Source!G988&lt;&gt;"Новый подраздел", [2]Source!G988, ""))</f>
        <v>Итого по подразделу: В2-10</v>
      </c>
      <c r="B851" s="464"/>
      <c r="C851" s="464"/>
      <c r="D851" s="464"/>
      <c r="E851" s="464"/>
      <c r="F851" s="464"/>
      <c r="G851" s="464"/>
      <c r="H851" s="464"/>
      <c r="I851" s="465">
        <f>SUM(O773:O850)</f>
        <v>9536.73</v>
      </c>
      <c r="J851" s="466"/>
      <c r="K851" s="465">
        <f>SUM(P773:P850)</f>
        <v>62916.95</v>
      </c>
      <c r="L851" s="466"/>
    </row>
    <row r="852" spans="1:22" hidden="1" x14ac:dyDescent="0.2">
      <c r="A852" s="113" t="s">
        <v>44</v>
      </c>
      <c r="J852" s="113">
        <f>SUM(W773:W851)</f>
        <v>0</v>
      </c>
      <c r="K852" s="113">
        <f>SUM(X773:X851)</f>
        <v>0</v>
      </c>
    </row>
    <row r="853" spans="1:22" hidden="1" x14ac:dyDescent="0.2">
      <c r="A853" s="113" t="s">
        <v>45</v>
      </c>
      <c r="J853" s="113">
        <f>SUM(Y773:Y852)</f>
        <v>0</v>
      </c>
      <c r="K853" s="113">
        <f>SUM(Z773:Z852)</f>
        <v>0</v>
      </c>
    </row>
    <row r="855" spans="1:22" ht="16.5" x14ac:dyDescent="0.25">
      <c r="A855" s="451" t="str">
        <f>CONCATENATE("Подраздел: ",IF([2]Source!G1018&lt;&gt;"Новый подраздел", [2]Source!G1018, ""))</f>
        <v>Подраздел: В2-35</v>
      </c>
      <c r="B855" s="451"/>
      <c r="C855" s="451"/>
      <c r="D855" s="451"/>
      <c r="E855" s="451"/>
      <c r="F855" s="451"/>
      <c r="G855" s="451"/>
      <c r="H855" s="451"/>
      <c r="I855" s="451"/>
      <c r="J855" s="451"/>
      <c r="K855" s="451"/>
      <c r="L855" s="451"/>
    </row>
    <row r="856" spans="1:22" ht="91.5" x14ac:dyDescent="0.25">
      <c r="A856" s="217">
        <v>103</v>
      </c>
      <c r="B856" s="217" t="str">
        <f>[2]Source!E1022</f>
        <v>82</v>
      </c>
      <c r="C856" s="190" t="s">
        <v>270</v>
      </c>
      <c r="D856" s="190" t="s">
        <v>105</v>
      </c>
      <c r="E856" s="218" t="str">
        <f>[2]Source!H1022</f>
        <v>1 вентилятор</v>
      </c>
      <c r="F856" s="219">
        <f>[2]Source!I1022</f>
        <v>1</v>
      </c>
      <c r="G856" s="220"/>
      <c r="H856" s="221"/>
      <c r="I856" s="219"/>
      <c r="J856" s="222"/>
      <c r="K856" s="219"/>
      <c r="L856" s="222"/>
      <c r="Q856" s="113">
        <f>[2]Source!X1022</f>
        <v>146.4</v>
      </c>
      <c r="R856" s="113">
        <f>[2]Source!X1023</f>
        <v>2837.82</v>
      </c>
      <c r="S856" s="113">
        <f>[2]Source!Y1022</f>
        <v>110.09</v>
      </c>
      <c r="T856" s="113">
        <f>[2]Source!Y1023</f>
        <v>1277.02</v>
      </c>
      <c r="U856" s="113">
        <f>ROUND((175/100)*ROUND([2]Source!R1022, 2), 2)</f>
        <v>4.8099999999999996</v>
      </c>
      <c r="V856" s="113">
        <f>ROUND((157/100)*ROUND([2]Source!R1023, 2), 2)</f>
        <v>104.61</v>
      </c>
    </row>
    <row r="857" spans="1:22" ht="15" x14ac:dyDescent="0.25">
      <c r="A857" s="217"/>
      <c r="B857" s="217"/>
      <c r="C857" s="190"/>
      <c r="D857" s="190" t="s">
        <v>84</v>
      </c>
      <c r="E857" s="218"/>
      <c r="F857" s="219"/>
      <c r="G857" s="220">
        <f>[2]Source!AO1022</f>
        <v>62.6</v>
      </c>
      <c r="H857" s="221" t="str">
        <f>[2]Source!DG1022</f>
        <v>)*1,05)*1,67</v>
      </c>
      <c r="I857" s="219">
        <f>[2]Source!AV1023</f>
        <v>1.0669999999999999</v>
      </c>
      <c r="J857" s="222">
        <f>[2]Source!S1022</f>
        <v>117.12</v>
      </c>
      <c r="K857" s="219">
        <f>IF([2]Source!BA1023&lt;&gt; 0, [2]Source!BA1023, 1)</f>
        <v>24.23</v>
      </c>
      <c r="L857" s="222">
        <f>[2]Source!S1023</f>
        <v>2837.82</v>
      </c>
    </row>
    <row r="858" spans="1:22" ht="15" x14ac:dyDescent="0.25">
      <c r="A858" s="217"/>
      <c r="B858" s="217"/>
      <c r="C858" s="190"/>
      <c r="D858" s="190" t="s">
        <v>85</v>
      </c>
      <c r="E858" s="218"/>
      <c r="F858" s="219"/>
      <c r="G858" s="220">
        <f>[2]Source!AM1022</f>
        <v>8.82</v>
      </c>
      <c r="H858" s="221" t="str">
        <f>[2]Source!DE1022</f>
        <v>)*1,05</v>
      </c>
      <c r="I858" s="219">
        <f>[2]Source!AV1023</f>
        <v>1.0669999999999999</v>
      </c>
      <c r="J858" s="222">
        <f>[2]Source!Q1022-J868</f>
        <v>9.8800000000000008</v>
      </c>
      <c r="K858" s="219">
        <f>IF([2]Source!BB1023&lt;&gt; 0, [2]Source!BB1023, 1)</f>
        <v>9.06</v>
      </c>
      <c r="L858" s="222">
        <f>[2]Source!Q1023-L868</f>
        <v>89.51</v>
      </c>
    </row>
    <row r="859" spans="1:22" ht="15" x14ac:dyDescent="0.25">
      <c r="A859" s="217"/>
      <c r="B859" s="217"/>
      <c r="C859" s="190"/>
      <c r="D859" s="190" t="s">
        <v>86</v>
      </c>
      <c r="E859" s="218"/>
      <c r="F859" s="219"/>
      <c r="G859" s="220">
        <f>[2]Source!AN1022</f>
        <v>1.47</v>
      </c>
      <c r="H859" s="221" t="str">
        <f>[2]Source!DE1022</f>
        <v>)*1,05</v>
      </c>
      <c r="I859" s="219">
        <f>[2]Source!AV1023</f>
        <v>1.0669999999999999</v>
      </c>
      <c r="J859" s="223">
        <f>[2]Source!R1022-J869</f>
        <v>1.65</v>
      </c>
      <c r="K859" s="219">
        <f>IF([2]Source!BS1023&lt;&gt; 0, [2]Source!BS1023, 1)</f>
        <v>24.23</v>
      </c>
      <c r="L859" s="223">
        <f>[2]Source!R1023-L869</f>
        <v>39.979999999999997</v>
      </c>
    </row>
    <row r="860" spans="1:22" ht="15" x14ac:dyDescent="0.25">
      <c r="A860" s="217"/>
      <c r="B860" s="217"/>
      <c r="C860" s="190"/>
      <c r="D860" s="190" t="s">
        <v>87</v>
      </c>
      <c r="E860" s="218"/>
      <c r="F860" s="219"/>
      <c r="G860" s="220">
        <f>[2]Source!AL1022</f>
        <v>2.62</v>
      </c>
      <c r="H860" s="221" t="str">
        <f>[2]Source!DD1022</f>
        <v/>
      </c>
      <c r="I860" s="219">
        <f>[2]Source!AW1023</f>
        <v>1</v>
      </c>
      <c r="J860" s="222">
        <f>[2]Source!P1022</f>
        <v>2.62</v>
      </c>
      <c r="K860" s="219">
        <f>IF([2]Source!BC1023&lt;&gt; 0, [2]Source!BC1023, 1)</f>
        <v>2.52</v>
      </c>
      <c r="L860" s="222">
        <f>[2]Source!P1023</f>
        <v>6.6</v>
      </c>
    </row>
    <row r="861" spans="1:22" ht="15" x14ac:dyDescent="0.25">
      <c r="A861" s="217"/>
      <c r="B861" s="217"/>
      <c r="C861" s="190"/>
      <c r="D861" s="190" t="s">
        <v>88</v>
      </c>
      <c r="E861" s="218" t="s">
        <v>89</v>
      </c>
      <c r="F861" s="219">
        <f>[2]Source!DN1023</f>
        <v>125</v>
      </c>
      <c r="G861" s="220"/>
      <c r="H861" s="221"/>
      <c r="I861" s="219"/>
      <c r="J861" s="222">
        <f>SUM(Q856:Q860)</f>
        <v>146.4</v>
      </c>
      <c r="K861" s="219">
        <f>[2]Source!BZ1023</f>
        <v>100</v>
      </c>
      <c r="L861" s="222">
        <f>SUM(R856:R860)</f>
        <v>2837.82</v>
      </c>
    </row>
    <row r="862" spans="1:22" ht="15" x14ac:dyDescent="0.25">
      <c r="A862" s="217"/>
      <c r="B862" s="217"/>
      <c r="C862" s="190"/>
      <c r="D862" s="190" t="s">
        <v>90</v>
      </c>
      <c r="E862" s="218" t="s">
        <v>89</v>
      </c>
      <c r="F862" s="219">
        <f>[2]Source!DO1023</f>
        <v>94</v>
      </c>
      <c r="G862" s="220"/>
      <c r="H862" s="221"/>
      <c r="I862" s="219"/>
      <c r="J862" s="222">
        <f>SUM(S856:S861)</f>
        <v>110.09</v>
      </c>
      <c r="K862" s="219">
        <f>[2]Source!CA1023</f>
        <v>45</v>
      </c>
      <c r="L862" s="222">
        <f>SUM(T856:T861)</f>
        <v>1277.02</v>
      </c>
    </row>
    <row r="863" spans="1:22" ht="15" x14ac:dyDescent="0.25">
      <c r="A863" s="217"/>
      <c r="B863" s="217"/>
      <c r="C863" s="190"/>
      <c r="D863" s="190" t="s">
        <v>91</v>
      </c>
      <c r="E863" s="218" t="s">
        <v>89</v>
      </c>
      <c r="F863" s="219">
        <f>175</f>
        <v>175</v>
      </c>
      <c r="G863" s="220"/>
      <c r="H863" s="221"/>
      <c r="I863" s="219"/>
      <c r="J863" s="222">
        <f>SUM(U856:U862)-J870</f>
        <v>2.88</v>
      </c>
      <c r="K863" s="219">
        <f>157</f>
        <v>157</v>
      </c>
      <c r="L863" s="222">
        <f>SUM(V856:V862)-L870</f>
        <v>62.77</v>
      </c>
    </row>
    <row r="864" spans="1:22" ht="15" x14ac:dyDescent="0.25">
      <c r="A864" s="224"/>
      <c r="B864" s="224"/>
      <c r="C864" s="191"/>
      <c r="D864" s="191" t="s">
        <v>92</v>
      </c>
      <c r="E864" s="225" t="s">
        <v>93</v>
      </c>
      <c r="F864" s="226">
        <f>[2]Source!AQ1022</f>
        <v>4.96</v>
      </c>
      <c r="G864" s="227"/>
      <c r="H864" s="228" t="str">
        <f>[2]Source!DI1022</f>
        <v>)*1,05</v>
      </c>
      <c r="I864" s="226">
        <f>[2]Source!AV1023</f>
        <v>1.0669999999999999</v>
      </c>
      <c r="J864" s="229">
        <f>[2]Source!U1022</f>
        <v>5.56</v>
      </c>
      <c r="K864" s="226"/>
      <c r="L864" s="229"/>
    </row>
    <row r="865" spans="1:22" ht="14.25" x14ac:dyDescent="0.2">
      <c r="D865" s="230" t="s">
        <v>94</v>
      </c>
      <c r="I865" s="462">
        <f>J857+J858+J860+J861+J862+J863</f>
        <v>388.99</v>
      </c>
      <c r="J865" s="462"/>
      <c r="K865" s="462">
        <f>L857+L858+L860+L861+L862+L863</f>
        <v>7111.54</v>
      </c>
      <c r="L865" s="462"/>
      <c r="O865" s="231">
        <f>J857+J858+J860+J861+J862+J863</f>
        <v>388.99</v>
      </c>
      <c r="P865" s="231">
        <f>L857+L858+L860+L861+L862+L863</f>
        <v>7111.54</v>
      </c>
    </row>
    <row r="867" spans="1:22" ht="91.5" x14ac:dyDescent="0.25">
      <c r="A867" s="217">
        <v>104</v>
      </c>
      <c r="B867" s="217" t="str">
        <f>CONCATENATE([2]Source!E1022, "/1")</f>
        <v>82/1</v>
      </c>
      <c r="C867" s="190" t="s">
        <v>271</v>
      </c>
      <c r="D867" s="190" t="s">
        <v>95</v>
      </c>
      <c r="E867" s="218" t="str">
        <f>[2]Source!H1022</f>
        <v>1 вентилятор</v>
      </c>
      <c r="F867" s="219">
        <f>[2]Source!I1022</f>
        <v>1</v>
      </c>
      <c r="G867" s="220"/>
      <c r="H867" s="221"/>
      <c r="I867" s="219"/>
      <c r="J867" s="222"/>
      <c r="K867" s="219"/>
      <c r="L867" s="222"/>
    </row>
    <row r="868" spans="1:22" ht="15" x14ac:dyDescent="0.25">
      <c r="A868" s="217"/>
      <c r="B868" s="217"/>
      <c r="C868" s="190"/>
      <c r="D868" s="190" t="s">
        <v>85</v>
      </c>
      <c r="E868" s="218"/>
      <c r="F868" s="219"/>
      <c r="G868" s="220">
        <f t="shared" ref="G868:L868" si="34">G869</f>
        <v>1.47</v>
      </c>
      <c r="H868" s="232" t="str">
        <f t="shared" si="34"/>
        <v>)*(1.67-1)*1.05</v>
      </c>
      <c r="I868" s="219">
        <f t="shared" si="34"/>
        <v>1.0669999999999999</v>
      </c>
      <c r="J868" s="222">
        <f t="shared" si="34"/>
        <v>1.1000000000000001</v>
      </c>
      <c r="K868" s="219">
        <f t="shared" si="34"/>
        <v>24.23</v>
      </c>
      <c r="L868" s="222">
        <f t="shared" si="34"/>
        <v>26.65</v>
      </c>
    </row>
    <row r="869" spans="1:22" ht="15" x14ac:dyDescent="0.25">
      <c r="A869" s="217"/>
      <c r="B869" s="217"/>
      <c r="C869" s="190"/>
      <c r="D869" s="190" t="s">
        <v>86</v>
      </c>
      <c r="E869" s="218"/>
      <c r="F869" s="219"/>
      <c r="G869" s="220">
        <f>[2]Source!AN1022</f>
        <v>1.47</v>
      </c>
      <c r="H869" s="232" t="s">
        <v>106</v>
      </c>
      <c r="I869" s="219">
        <f>[2]Source!AV1023</f>
        <v>1.0669999999999999</v>
      </c>
      <c r="J869" s="223">
        <f>ROUND(F856*G869*I869*(1.67-1)*1.05, 2)</f>
        <v>1.1000000000000001</v>
      </c>
      <c r="K869" s="219">
        <f>IF([2]Source!BS1023&lt;&gt; 0, [2]Source!BS1023, 1)</f>
        <v>24.23</v>
      </c>
      <c r="L869" s="223">
        <f>ROUND(ROUND(F856*G869*I869*(1.67-1)*1.05, 2)*K869, 2)</f>
        <v>26.65</v>
      </c>
    </row>
    <row r="870" spans="1:22" ht="15" x14ac:dyDescent="0.25">
      <c r="A870" s="217"/>
      <c r="B870" s="217"/>
      <c r="C870" s="190"/>
      <c r="D870" s="190" t="s">
        <v>91</v>
      </c>
      <c r="E870" s="218" t="s">
        <v>89</v>
      </c>
      <c r="F870" s="219">
        <f>175</f>
        <v>175</v>
      </c>
      <c r="G870" s="220"/>
      <c r="H870" s="221"/>
      <c r="I870" s="219"/>
      <c r="J870" s="222">
        <f>ROUND(J869*(F870/100), 2)</f>
        <v>1.93</v>
      </c>
      <c r="K870" s="219">
        <f>157</f>
        <v>157</v>
      </c>
      <c r="L870" s="222">
        <f>ROUND(L869*(K870/100), 2)</f>
        <v>41.84</v>
      </c>
    </row>
    <row r="871" spans="1:22" ht="14.25" x14ac:dyDescent="0.2">
      <c r="A871" s="192"/>
      <c r="B871" s="192"/>
      <c r="C871" s="192"/>
      <c r="D871" s="233" t="s">
        <v>94</v>
      </c>
      <c r="E871" s="192"/>
      <c r="F871" s="192"/>
      <c r="G871" s="192"/>
      <c r="H871" s="192"/>
      <c r="I871" s="463">
        <f>J870+J869</f>
        <v>3.03</v>
      </c>
      <c r="J871" s="463"/>
      <c r="K871" s="463">
        <f>L870+L869</f>
        <v>68.489999999999995</v>
      </c>
      <c r="L871" s="463"/>
      <c r="O871" s="231">
        <f>I871</f>
        <v>3.03</v>
      </c>
      <c r="P871" s="231">
        <f>K871</f>
        <v>68.489999999999995</v>
      </c>
    </row>
    <row r="873" spans="1:22" ht="105" x14ac:dyDescent="0.25">
      <c r="A873" s="217">
        <v>105</v>
      </c>
      <c r="B873" s="217" t="str">
        <f>[2]Source!E1024</f>
        <v>83</v>
      </c>
      <c r="C873" s="190" t="s">
        <v>272</v>
      </c>
      <c r="D873" s="190" t="s">
        <v>107</v>
      </c>
      <c r="E873" s="218" t="str">
        <f>[2]Source!H1024</f>
        <v>1  ШТ.</v>
      </c>
      <c r="F873" s="219">
        <f>[2]Source!I1024</f>
        <v>1</v>
      </c>
      <c r="G873" s="220"/>
      <c r="H873" s="221"/>
      <c r="I873" s="219"/>
      <c r="J873" s="222"/>
      <c r="K873" s="219"/>
      <c r="L873" s="222"/>
      <c r="Q873" s="113">
        <f>[2]Source!X1024</f>
        <v>52.44</v>
      </c>
      <c r="R873" s="113">
        <f>[2]Source!X1025</f>
        <v>1021.01</v>
      </c>
      <c r="S873" s="113">
        <f>[2]Source!Y1024</f>
        <v>32.770000000000003</v>
      </c>
      <c r="T873" s="113">
        <f>[2]Source!Y1025</f>
        <v>487.81</v>
      </c>
      <c r="U873" s="113">
        <f>ROUND((175/100)*ROUND([2]Source!R1024, 2), 2)</f>
        <v>0.82</v>
      </c>
      <c r="V873" s="113">
        <f>ROUND((157/100)*ROUND([2]Source!R1025, 2), 2)</f>
        <v>17.88</v>
      </c>
    </row>
    <row r="874" spans="1:22" ht="15" x14ac:dyDescent="0.25">
      <c r="A874" s="217"/>
      <c r="B874" s="217"/>
      <c r="C874" s="190"/>
      <c r="D874" s="190" t="s">
        <v>84</v>
      </c>
      <c r="E874" s="218"/>
      <c r="F874" s="219"/>
      <c r="G874" s="220">
        <f>[2]Source!AO1024</f>
        <v>26.78</v>
      </c>
      <c r="H874" s="221" t="str">
        <f>[2]Source!DG1024</f>
        <v>)*1,67</v>
      </c>
      <c r="I874" s="219">
        <f>[2]Source!AV1025</f>
        <v>1.0469999999999999</v>
      </c>
      <c r="J874" s="222">
        <f>[2]Source!S1024</f>
        <v>46.82</v>
      </c>
      <c r="K874" s="219">
        <f>IF([2]Source!BA1025&lt;&gt; 0, [2]Source!BA1025, 1)</f>
        <v>24.23</v>
      </c>
      <c r="L874" s="222">
        <f>[2]Source!S1025</f>
        <v>1134.45</v>
      </c>
    </row>
    <row r="875" spans="1:22" ht="15" x14ac:dyDescent="0.25">
      <c r="A875" s="217"/>
      <c r="B875" s="217"/>
      <c r="C875" s="190"/>
      <c r="D875" s="190" t="s">
        <v>85</v>
      </c>
      <c r="E875" s="218"/>
      <c r="F875" s="219"/>
      <c r="G875" s="220">
        <f>[2]Source!AM1024</f>
        <v>3.81</v>
      </c>
      <c r="H875" s="221" t="str">
        <f>[2]Source!DE1024</f>
        <v/>
      </c>
      <c r="I875" s="219">
        <f>[2]Source!AV1025</f>
        <v>1.0469999999999999</v>
      </c>
      <c r="J875" s="222">
        <f>[2]Source!Q1024-J885</f>
        <v>3.99</v>
      </c>
      <c r="K875" s="219">
        <f>IF([2]Source!BB1025&lt;&gt; 0, [2]Source!BB1025, 1)</f>
        <v>6.88</v>
      </c>
      <c r="L875" s="222">
        <f>[2]Source!Q1025-L885</f>
        <v>27.45</v>
      </c>
    </row>
    <row r="876" spans="1:22" ht="15" x14ac:dyDescent="0.25">
      <c r="A876" s="217"/>
      <c r="B876" s="217"/>
      <c r="C876" s="190"/>
      <c r="D876" s="190" t="s">
        <v>86</v>
      </c>
      <c r="E876" s="218"/>
      <c r="F876" s="219"/>
      <c r="G876" s="220">
        <f>[2]Source!AN1024</f>
        <v>0.27</v>
      </c>
      <c r="H876" s="221" t="str">
        <f>[2]Source!DE1024</f>
        <v/>
      </c>
      <c r="I876" s="219">
        <f>[2]Source!AV1025</f>
        <v>1.0469999999999999</v>
      </c>
      <c r="J876" s="223">
        <f>[2]Source!R1024-J886</f>
        <v>0.28000000000000003</v>
      </c>
      <c r="K876" s="219">
        <f>IF([2]Source!BS1025&lt;&gt; 0, [2]Source!BS1025, 1)</f>
        <v>24.23</v>
      </c>
      <c r="L876" s="223">
        <f>[2]Source!R1025-L886</f>
        <v>6.79</v>
      </c>
    </row>
    <row r="877" spans="1:22" ht="15" x14ac:dyDescent="0.25">
      <c r="A877" s="217"/>
      <c r="B877" s="217"/>
      <c r="C877" s="190"/>
      <c r="D877" s="190" t="s">
        <v>87</v>
      </c>
      <c r="E877" s="218"/>
      <c r="F877" s="219"/>
      <c r="G877" s="220">
        <f>[2]Source!AL1024</f>
        <v>14.07</v>
      </c>
      <c r="H877" s="221" t="str">
        <f>[2]Source!DD1024</f>
        <v/>
      </c>
      <c r="I877" s="219">
        <f>[2]Source!AW1025</f>
        <v>1</v>
      </c>
      <c r="J877" s="222">
        <f>[2]Source!P1024</f>
        <v>14.07</v>
      </c>
      <c r="K877" s="219">
        <f>IF([2]Source!BC1025&lt;&gt; 0, [2]Source!BC1025, 1)</f>
        <v>5.58</v>
      </c>
      <c r="L877" s="222">
        <f>[2]Source!P1025</f>
        <v>78.510000000000005</v>
      </c>
    </row>
    <row r="878" spans="1:22" ht="15" x14ac:dyDescent="0.25">
      <c r="A878" s="217"/>
      <c r="B878" s="217"/>
      <c r="C878" s="190"/>
      <c r="D878" s="190" t="s">
        <v>88</v>
      </c>
      <c r="E878" s="218" t="s">
        <v>89</v>
      </c>
      <c r="F878" s="219">
        <f>[2]Source!DN1025</f>
        <v>112</v>
      </c>
      <c r="G878" s="220"/>
      <c r="H878" s="221"/>
      <c r="I878" s="219"/>
      <c r="J878" s="222">
        <f>SUM(Q873:Q877)</f>
        <v>52.44</v>
      </c>
      <c r="K878" s="219">
        <f>[2]Source!BZ1025</f>
        <v>90</v>
      </c>
      <c r="L878" s="222">
        <f>SUM(R873:R877)</f>
        <v>1021.01</v>
      </c>
    </row>
    <row r="879" spans="1:22" ht="15" x14ac:dyDescent="0.25">
      <c r="A879" s="217"/>
      <c r="B879" s="217"/>
      <c r="C879" s="190"/>
      <c r="D879" s="190" t="s">
        <v>90</v>
      </c>
      <c r="E879" s="218" t="s">
        <v>89</v>
      </c>
      <c r="F879" s="219">
        <f>[2]Source!DO1025</f>
        <v>70</v>
      </c>
      <c r="G879" s="220"/>
      <c r="H879" s="221"/>
      <c r="I879" s="219"/>
      <c r="J879" s="222">
        <f>SUM(S873:S878)</f>
        <v>32.770000000000003</v>
      </c>
      <c r="K879" s="219">
        <f>[2]Source!CA1025</f>
        <v>43</v>
      </c>
      <c r="L879" s="222">
        <f>SUM(T873:T878)</f>
        <v>487.81</v>
      </c>
    </row>
    <row r="880" spans="1:22" ht="15" x14ac:dyDescent="0.25">
      <c r="A880" s="217"/>
      <c r="B880" s="217"/>
      <c r="C880" s="190"/>
      <c r="D880" s="190" t="s">
        <v>91</v>
      </c>
      <c r="E880" s="218" t="s">
        <v>89</v>
      </c>
      <c r="F880" s="219">
        <f>175</f>
        <v>175</v>
      </c>
      <c r="G880" s="220"/>
      <c r="H880" s="221"/>
      <c r="I880" s="219"/>
      <c r="J880" s="222">
        <f>SUM(U873:U879)-J887</f>
        <v>0.49</v>
      </c>
      <c r="K880" s="219">
        <f>157</f>
        <v>157</v>
      </c>
      <c r="L880" s="222">
        <f>SUM(V873:V879)-L887</f>
        <v>10.66</v>
      </c>
    </row>
    <row r="881" spans="1:22" ht="15" x14ac:dyDescent="0.25">
      <c r="A881" s="224"/>
      <c r="B881" s="224"/>
      <c r="C881" s="191"/>
      <c r="D881" s="191" t="s">
        <v>92</v>
      </c>
      <c r="E881" s="225" t="s">
        <v>93</v>
      </c>
      <c r="F881" s="226">
        <f>[2]Source!AQ1024</f>
        <v>2.06</v>
      </c>
      <c r="G881" s="227"/>
      <c r="H881" s="228" t="str">
        <f>[2]Source!DI1024</f>
        <v/>
      </c>
      <c r="I881" s="226">
        <f>[2]Source!AV1025</f>
        <v>1.0469999999999999</v>
      </c>
      <c r="J881" s="229">
        <f>[2]Source!U1024</f>
        <v>2.16</v>
      </c>
      <c r="K881" s="226"/>
      <c r="L881" s="229"/>
    </row>
    <row r="882" spans="1:22" ht="14.25" x14ac:dyDescent="0.2">
      <c r="D882" s="230" t="s">
        <v>94</v>
      </c>
      <c r="I882" s="462">
        <f>J874+J875+J877+J878+J879+J880</f>
        <v>150.58000000000001</v>
      </c>
      <c r="J882" s="462"/>
      <c r="K882" s="462">
        <f>L874+L875+L877+L878+L879+L880</f>
        <v>2759.89</v>
      </c>
      <c r="L882" s="462"/>
      <c r="O882" s="231">
        <f>J874+J875+J877+J878+J879+J880</f>
        <v>150.58000000000001</v>
      </c>
      <c r="P882" s="231">
        <f>L874+L875+L877+L878+L879+L880</f>
        <v>2759.89</v>
      </c>
    </row>
    <row r="884" spans="1:22" ht="53.25" x14ac:dyDescent="0.25">
      <c r="A884" s="217">
        <v>106</v>
      </c>
      <c r="B884" s="217" t="str">
        <f>CONCATENATE([2]Source!E1024, "/1")</f>
        <v>83/1</v>
      </c>
      <c r="C884" s="190" t="s">
        <v>273</v>
      </c>
      <c r="D884" s="190" t="s">
        <v>95</v>
      </c>
      <c r="E884" s="218" t="str">
        <f>[2]Source!H1024</f>
        <v>1  ШТ.</v>
      </c>
      <c r="F884" s="219">
        <f>[2]Source!I1024</f>
        <v>1</v>
      </c>
      <c r="G884" s="220"/>
      <c r="H884" s="221"/>
      <c r="I884" s="219"/>
      <c r="J884" s="222"/>
      <c r="K884" s="219"/>
      <c r="L884" s="222"/>
    </row>
    <row r="885" spans="1:22" ht="15" x14ac:dyDescent="0.25">
      <c r="A885" s="217"/>
      <c r="B885" s="217"/>
      <c r="C885" s="190"/>
      <c r="D885" s="190" t="s">
        <v>85</v>
      </c>
      <c r="E885" s="218"/>
      <c r="F885" s="219"/>
      <c r="G885" s="220">
        <f t="shared" ref="G885:L885" si="35">G886</f>
        <v>0.27</v>
      </c>
      <c r="H885" s="232" t="str">
        <f t="shared" si="35"/>
        <v>)*(1.67-1)</v>
      </c>
      <c r="I885" s="219">
        <f t="shared" si="35"/>
        <v>1.0469999999999999</v>
      </c>
      <c r="J885" s="222">
        <f t="shared" si="35"/>
        <v>0.19</v>
      </c>
      <c r="K885" s="219">
        <f t="shared" si="35"/>
        <v>24.23</v>
      </c>
      <c r="L885" s="222">
        <f t="shared" si="35"/>
        <v>4.5999999999999996</v>
      </c>
    </row>
    <row r="886" spans="1:22" ht="15" x14ac:dyDescent="0.25">
      <c r="A886" s="217"/>
      <c r="B886" s="217"/>
      <c r="C886" s="190"/>
      <c r="D886" s="190" t="s">
        <v>86</v>
      </c>
      <c r="E886" s="218"/>
      <c r="F886" s="219"/>
      <c r="G886" s="220">
        <f>[2]Source!AN1024</f>
        <v>0.27</v>
      </c>
      <c r="H886" s="232" t="s">
        <v>96</v>
      </c>
      <c r="I886" s="219">
        <f>[2]Source!AV1025</f>
        <v>1.0469999999999999</v>
      </c>
      <c r="J886" s="223">
        <f>ROUND(F873*G886*I886*(1.67-1), 2)</f>
        <v>0.19</v>
      </c>
      <c r="K886" s="219">
        <f>IF([2]Source!BS1025&lt;&gt; 0, [2]Source!BS1025, 1)</f>
        <v>24.23</v>
      </c>
      <c r="L886" s="223">
        <f>ROUND(ROUND(F873*G886*I886*(1.67-1), 2)*K886, 2)</f>
        <v>4.5999999999999996</v>
      </c>
    </row>
    <row r="887" spans="1:22" ht="15" x14ac:dyDescent="0.25">
      <c r="A887" s="217"/>
      <c r="B887" s="217"/>
      <c r="C887" s="190"/>
      <c r="D887" s="190" t="s">
        <v>91</v>
      </c>
      <c r="E887" s="218" t="s">
        <v>89</v>
      </c>
      <c r="F887" s="219">
        <f>175</f>
        <v>175</v>
      </c>
      <c r="G887" s="220"/>
      <c r="H887" s="221"/>
      <c r="I887" s="219"/>
      <c r="J887" s="222">
        <f>ROUND(J886*(F887/100), 2)</f>
        <v>0.33</v>
      </c>
      <c r="K887" s="219">
        <f>157</f>
        <v>157</v>
      </c>
      <c r="L887" s="222">
        <f>ROUND(L886*(K887/100), 2)</f>
        <v>7.22</v>
      </c>
    </row>
    <row r="888" spans="1:22" ht="14.25" x14ac:dyDescent="0.2">
      <c r="A888" s="192"/>
      <c r="B888" s="192"/>
      <c r="C888" s="192"/>
      <c r="D888" s="233" t="s">
        <v>94</v>
      </c>
      <c r="E888" s="192"/>
      <c r="F888" s="192"/>
      <c r="G888" s="192"/>
      <c r="H888" s="192"/>
      <c r="I888" s="463">
        <f>J887+J886</f>
        <v>0.52</v>
      </c>
      <c r="J888" s="463"/>
      <c r="K888" s="463">
        <f>L887+L886</f>
        <v>11.82</v>
      </c>
      <c r="L888" s="463"/>
      <c r="O888" s="231">
        <f>I888</f>
        <v>0.52</v>
      </c>
      <c r="P888" s="231">
        <f>K888</f>
        <v>11.82</v>
      </c>
    </row>
    <row r="890" spans="1:22" ht="130.5" x14ac:dyDescent="0.25">
      <c r="A890" s="224">
        <v>107</v>
      </c>
      <c r="B890" s="224" t="str">
        <f>[2]Source!E1026</f>
        <v>84</v>
      </c>
      <c r="C890" s="191" t="str">
        <f>[2]Source!F1026</f>
        <v>МКЭ-28-1210/5-1 от 22.12.2015</v>
      </c>
      <c r="D890" s="191" t="s">
        <v>296</v>
      </c>
      <c r="E890" s="225" t="str">
        <f>[2]Source!H1026</f>
        <v>шт.</v>
      </c>
      <c r="F890" s="226">
        <f>[2]Source!I1026</f>
        <v>1</v>
      </c>
      <c r="G890" s="229">
        <f>J890/F890</f>
        <v>7441.61</v>
      </c>
      <c r="H890" s="228"/>
      <c r="I890" s="226">
        <f>[2]Source!AW1027</f>
        <v>1</v>
      </c>
      <c r="J890" s="229">
        <f>[2]Source!P1026</f>
        <v>7441.61</v>
      </c>
      <c r="K890" s="226">
        <f>IF([2]Source!BC1027&lt;&gt; 0, [2]Source!BC1027, 1)</f>
        <v>5.58</v>
      </c>
      <c r="L890" s="229">
        <f>[2]Source!P1027</f>
        <v>41524.199999999997</v>
      </c>
      <c r="M890" s="185">
        <f>N890/5.58</f>
        <v>7441.61</v>
      </c>
      <c r="N890" s="185">
        <f>40710*1.02*I890*F890</f>
        <v>41524.199999999997</v>
      </c>
      <c r="Q890" s="113">
        <f>[2]Source!X1026</f>
        <v>0</v>
      </c>
      <c r="R890" s="113">
        <f>[2]Source!X1027</f>
        <v>0</v>
      </c>
      <c r="S890" s="113">
        <f>[2]Source!Y1026</f>
        <v>0</v>
      </c>
      <c r="T890" s="113">
        <f>[2]Source!Y1027</f>
        <v>0</v>
      </c>
      <c r="U890" s="113">
        <f>ROUND((175/100)*ROUND([2]Source!R1026, 2), 2)</f>
        <v>0</v>
      </c>
      <c r="V890" s="113">
        <f>ROUND((157/100)*ROUND([2]Source!R1027, 2), 2)</f>
        <v>0</v>
      </c>
    </row>
    <row r="891" spans="1:22" ht="14.25" x14ac:dyDescent="0.2">
      <c r="A891" s="192"/>
      <c r="B891" s="192"/>
      <c r="C891" s="192"/>
      <c r="D891" s="233" t="s">
        <v>94</v>
      </c>
      <c r="E891" s="192"/>
      <c r="F891" s="192"/>
      <c r="G891" s="192"/>
      <c r="H891" s="192"/>
      <c r="I891" s="463">
        <f>J890</f>
        <v>7441.61</v>
      </c>
      <c r="J891" s="463"/>
      <c r="K891" s="463">
        <f>L890</f>
        <v>41524.199999999997</v>
      </c>
      <c r="L891" s="463"/>
      <c r="O891" s="231">
        <f>J890</f>
        <v>7441.61</v>
      </c>
      <c r="P891" s="231">
        <f>L890</f>
        <v>41524.199999999997</v>
      </c>
    </row>
    <row r="893" spans="1:22" ht="53.25" x14ac:dyDescent="0.25">
      <c r="A893" s="217">
        <v>108</v>
      </c>
      <c r="B893" s="217" t="str">
        <f>[2]Source!E1028</f>
        <v>85</v>
      </c>
      <c r="C893" s="190" t="s">
        <v>275</v>
      </c>
      <c r="D893" s="190" t="s">
        <v>108</v>
      </c>
      <c r="E893" s="218" t="str">
        <f>[2]Source!H1028</f>
        <v>1 м2</v>
      </c>
      <c r="F893" s="219">
        <f>[2]Source!I1028</f>
        <v>0.34320000000000001</v>
      </c>
      <c r="G893" s="220"/>
      <c r="H893" s="221"/>
      <c r="I893" s="219"/>
      <c r="J893" s="222"/>
      <c r="K893" s="219"/>
      <c r="L893" s="222"/>
      <c r="Q893" s="113">
        <f>[2]Source!X1028</f>
        <v>49.76</v>
      </c>
      <c r="R893" s="113">
        <f>[2]Source!X1029</f>
        <v>964.6</v>
      </c>
      <c r="S893" s="113">
        <f>[2]Source!Y1028</f>
        <v>37.42</v>
      </c>
      <c r="T893" s="113">
        <f>[2]Source!Y1029</f>
        <v>434.07</v>
      </c>
      <c r="U893" s="113">
        <f>ROUND((175/100)*ROUND([2]Source!R1028, 2), 2)</f>
        <v>0.16</v>
      </c>
      <c r="V893" s="113">
        <f>ROUND((157/100)*ROUND([2]Source!R1029, 2), 2)</f>
        <v>3.42</v>
      </c>
    </row>
    <row r="894" spans="1:22" ht="15" x14ac:dyDescent="0.25">
      <c r="A894" s="217"/>
      <c r="B894" s="217"/>
      <c r="C894" s="190"/>
      <c r="D894" s="190" t="s">
        <v>84</v>
      </c>
      <c r="E894" s="218"/>
      <c r="F894" s="219"/>
      <c r="G894" s="220">
        <f>[2]Source!AO1028</f>
        <v>65.09</v>
      </c>
      <c r="H894" s="221" t="str">
        <f>[2]Source!DG1028</f>
        <v>)*1,67</v>
      </c>
      <c r="I894" s="219">
        <f>[2]Source!AV1029</f>
        <v>1.0669999999999999</v>
      </c>
      <c r="J894" s="222">
        <f>[2]Source!S1028</f>
        <v>39.81</v>
      </c>
      <c r="K894" s="219">
        <f>IF([2]Source!BA1029&lt;&gt; 0, [2]Source!BA1029, 1)</f>
        <v>24.23</v>
      </c>
      <c r="L894" s="222">
        <f>[2]Source!S1029</f>
        <v>964.6</v>
      </c>
    </row>
    <row r="895" spans="1:22" ht="15" x14ac:dyDescent="0.25">
      <c r="A895" s="217"/>
      <c r="B895" s="217"/>
      <c r="C895" s="190"/>
      <c r="D895" s="190" t="s">
        <v>85</v>
      </c>
      <c r="E895" s="218"/>
      <c r="F895" s="219"/>
      <c r="G895" s="220">
        <f>[2]Source!AM1028</f>
        <v>0.77</v>
      </c>
      <c r="H895" s="221" t="str">
        <f>[2]Source!DE1028</f>
        <v/>
      </c>
      <c r="I895" s="219">
        <f>[2]Source!AV1029</f>
        <v>1.0669999999999999</v>
      </c>
      <c r="J895" s="222">
        <f>[2]Source!Q1028-J906</f>
        <v>0.28000000000000003</v>
      </c>
      <c r="K895" s="219">
        <f>IF([2]Source!BB1029&lt;&gt; 0, [2]Source!BB1029, 1)</f>
        <v>9.27</v>
      </c>
      <c r="L895" s="222">
        <f>[2]Source!Q1029-L906</f>
        <v>2.6</v>
      </c>
    </row>
    <row r="896" spans="1:22" ht="15" x14ac:dyDescent="0.25">
      <c r="A896" s="217"/>
      <c r="B896" s="217"/>
      <c r="C896" s="190"/>
      <c r="D896" s="190" t="s">
        <v>86</v>
      </c>
      <c r="E896" s="218"/>
      <c r="F896" s="219"/>
      <c r="G896" s="220">
        <f>[2]Source!AN1028</f>
        <v>0.14000000000000001</v>
      </c>
      <c r="H896" s="221" t="str">
        <f>[2]Source!DE1028</f>
        <v/>
      </c>
      <c r="I896" s="219">
        <f>[2]Source!AV1029</f>
        <v>1.0669999999999999</v>
      </c>
      <c r="J896" s="223">
        <f>[2]Source!R1028-J907</f>
        <v>0.06</v>
      </c>
      <c r="K896" s="219">
        <f>IF([2]Source!BS1029&lt;&gt; 0, [2]Source!BS1029, 1)</f>
        <v>24.23</v>
      </c>
      <c r="L896" s="223">
        <f>[2]Source!R1029-L907</f>
        <v>1.45</v>
      </c>
    </row>
    <row r="897" spans="1:22" ht="15" x14ac:dyDescent="0.25">
      <c r="A897" s="217"/>
      <c r="B897" s="217"/>
      <c r="C897" s="190"/>
      <c r="D897" s="190" t="s">
        <v>87</v>
      </c>
      <c r="E897" s="218"/>
      <c r="F897" s="219"/>
      <c r="G897" s="220">
        <f>[2]Source!AL1028</f>
        <v>5.43</v>
      </c>
      <c r="H897" s="221" t="str">
        <f>[2]Source!DD1028</f>
        <v/>
      </c>
      <c r="I897" s="219">
        <f>[2]Source!AW1029</f>
        <v>1</v>
      </c>
      <c r="J897" s="222">
        <f>[2]Source!P1028</f>
        <v>1.86</v>
      </c>
      <c r="K897" s="219">
        <f>IF([2]Source!BC1029&lt;&gt; 0, [2]Source!BC1029, 1)</f>
        <v>3.52</v>
      </c>
      <c r="L897" s="222">
        <f>[2]Source!P1029</f>
        <v>6.55</v>
      </c>
    </row>
    <row r="898" spans="1:22" ht="85.5" x14ac:dyDescent="0.25">
      <c r="A898" s="217">
        <v>109</v>
      </c>
      <c r="B898" s="217" t="str">
        <f>[2]Source!E1030</f>
        <v>85,1</v>
      </c>
      <c r="C898" s="190" t="str">
        <f>[2]Source!F1030</f>
        <v>МКЭ-28-685/6-1 от 14.03.2016</v>
      </c>
      <c r="D898" s="190" t="s">
        <v>276</v>
      </c>
      <c r="E898" s="218" t="str">
        <f>[2]Source!H1030</f>
        <v>шт.</v>
      </c>
      <c r="F898" s="219">
        <f>[2]Source!I1030</f>
        <v>2</v>
      </c>
      <c r="G898" s="241">
        <f>J898/F898</f>
        <v>220.09</v>
      </c>
      <c r="H898" s="242"/>
      <c r="I898" s="219">
        <f>[2]Source!AW1031</f>
        <v>1</v>
      </c>
      <c r="J898" s="222">
        <f>[2]Source!O1030</f>
        <v>440.17</v>
      </c>
      <c r="K898" s="219">
        <f>IF([2]Source!BC1031&lt;&gt; 0, [2]Source!BC1031, 1)</f>
        <v>5.58</v>
      </c>
      <c r="L898" s="222">
        <f>[2]Source!O1031</f>
        <v>2456.16</v>
      </c>
      <c r="M898" s="185">
        <f>N898/5.58</f>
        <v>440.17</v>
      </c>
      <c r="N898" s="185">
        <f>1204*1.02*I898*F898</f>
        <v>2456.16</v>
      </c>
      <c r="Q898" s="113">
        <f>[2]Source!X1030</f>
        <v>0</v>
      </c>
      <c r="R898" s="113">
        <f>[2]Source!X1031</f>
        <v>0</v>
      </c>
      <c r="S898" s="113">
        <f>[2]Source!Y1030</f>
        <v>0</v>
      </c>
      <c r="T898" s="113">
        <f>[2]Source!Y1031</f>
        <v>0</v>
      </c>
      <c r="U898" s="113">
        <f>ROUND((175/100)*ROUND([2]Source!R1030, 2), 2)</f>
        <v>0</v>
      </c>
      <c r="V898" s="113">
        <f>ROUND((157/100)*ROUND([2]Source!R1031, 2), 2)</f>
        <v>0</v>
      </c>
    </row>
    <row r="899" spans="1:22" ht="15" x14ac:dyDescent="0.25">
      <c r="A899" s="217"/>
      <c r="B899" s="217"/>
      <c r="C899" s="190"/>
      <c r="D899" s="190" t="s">
        <v>88</v>
      </c>
      <c r="E899" s="218" t="s">
        <v>89</v>
      </c>
      <c r="F899" s="219">
        <f>[2]Source!DN1029</f>
        <v>125</v>
      </c>
      <c r="G899" s="243"/>
      <c r="H899" s="221"/>
      <c r="I899" s="219"/>
      <c r="J899" s="222">
        <f>SUM(Q893:Q898)</f>
        <v>49.76</v>
      </c>
      <c r="K899" s="219">
        <f>[2]Source!BZ1029</f>
        <v>100</v>
      </c>
      <c r="L899" s="222">
        <f>SUM(R893:R898)</f>
        <v>964.6</v>
      </c>
    </row>
    <row r="900" spans="1:22" ht="15" x14ac:dyDescent="0.25">
      <c r="A900" s="217"/>
      <c r="B900" s="217"/>
      <c r="C900" s="190"/>
      <c r="D900" s="190" t="s">
        <v>90</v>
      </c>
      <c r="E900" s="218" t="s">
        <v>89</v>
      </c>
      <c r="F900" s="219">
        <f>[2]Source!DO1029</f>
        <v>94</v>
      </c>
      <c r="G900" s="220"/>
      <c r="H900" s="221"/>
      <c r="I900" s="219"/>
      <c r="J900" s="222">
        <f>SUM(S893:S899)</f>
        <v>37.42</v>
      </c>
      <c r="K900" s="219">
        <f>[2]Source!CA1029</f>
        <v>45</v>
      </c>
      <c r="L900" s="222">
        <f>SUM(T893:T899)</f>
        <v>434.07</v>
      </c>
    </row>
    <row r="901" spans="1:22" ht="15" x14ac:dyDescent="0.25">
      <c r="A901" s="217"/>
      <c r="B901" s="217"/>
      <c r="C901" s="190"/>
      <c r="D901" s="190" t="s">
        <v>91</v>
      </c>
      <c r="E901" s="218" t="s">
        <v>89</v>
      </c>
      <c r="F901" s="219">
        <f>175</f>
        <v>175</v>
      </c>
      <c r="G901" s="220"/>
      <c r="H901" s="221"/>
      <c r="I901" s="219"/>
      <c r="J901" s="222">
        <f>SUM(U893:U900)-J908</f>
        <v>0.11</v>
      </c>
      <c r="K901" s="219">
        <f>157</f>
        <v>157</v>
      </c>
      <c r="L901" s="222">
        <f>SUM(V893:V900)-L908</f>
        <v>2.27</v>
      </c>
    </row>
    <row r="902" spans="1:22" ht="15" x14ac:dyDescent="0.25">
      <c r="A902" s="224"/>
      <c r="B902" s="224"/>
      <c r="C902" s="191"/>
      <c r="D902" s="191" t="s">
        <v>92</v>
      </c>
      <c r="E902" s="225" t="s">
        <v>93</v>
      </c>
      <c r="F902" s="226">
        <f>[2]Source!AQ1028</f>
        <v>5.75</v>
      </c>
      <c r="G902" s="227"/>
      <c r="H902" s="228" t="str">
        <f>[2]Source!DI1028</f>
        <v/>
      </c>
      <c r="I902" s="226">
        <f>[2]Source!AV1029</f>
        <v>1.0669999999999999</v>
      </c>
      <c r="J902" s="229">
        <f>[2]Source!U1028</f>
        <v>2.11</v>
      </c>
      <c r="K902" s="226"/>
      <c r="L902" s="229"/>
    </row>
    <row r="903" spans="1:22" ht="14.25" x14ac:dyDescent="0.2">
      <c r="D903" s="230" t="s">
        <v>94</v>
      </c>
      <c r="I903" s="462">
        <f>J894+J895+J897+J899+J900+J901+SUM(J898:J898)</f>
        <v>569.41</v>
      </c>
      <c r="J903" s="462"/>
      <c r="K903" s="462">
        <f>L894+L895+L897+L899+L900+L901+SUM(L898:L898)</f>
        <v>4830.8500000000004</v>
      </c>
      <c r="L903" s="462"/>
      <c r="O903" s="231">
        <f>J894+J895+J897+J899+J900+J901+SUM(J898:J898)</f>
        <v>569.41</v>
      </c>
      <c r="P903" s="231">
        <f>L894+L895+L897+L899+L900+L901+SUM(L898:L898)</f>
        <v>4830.8500000000004</v>
      </c>
    </row>
    <row r="905" spans="1:22" ht="53.25" x14ac:dyDescent="0.25">
      <c r="A905" s="217">
        <v>110</v>
      </c>
      <c r="B905" s="217" t="str">
        <f>CONCATENATE([2]Source!E1028, "/1")</f>
        <v>85/1</v>
      </c>
      <c r="C905" s="190" t="s">
        <v>277</v>
      </c>
      <c r="D905" s="190" t="s">
        <v>95</v>
      </c>
      <c r="E905" s="218" t="str">
        <f>[2]Source!H1028</f>
        <v>1 м2</v>
      </c>
      <c r="F905" s="219">
        <f>[2]Source!I1028</f>
        <v>0.34320000000000001</v>
      </c>
      <c r="G905" s="220"/>
      <c r="H905" s="221"/>
      <c r="I905" s="219"/>
      <c r="J905" s="222"/>
      <c r="K905" s="219"/>
      <c r="L905" s="222"/>
    </row>
    <row r="906" spans="1:22" ht="15" x14ac:dyDescent="0.25">
      <c r="A906" s="217"/>
      <c r="B906" s="217"/>
      <c r="C906" s="190"/>
      <c r="D906" s="190" t="s">
        <v>85</v>
      </c>
      <c r="E906" s="218"/>
      <c r="F906" s="219"/>
      <c r="G906" s="220">
        <f t="shared" ref="G906:L906" si="36">G907</f>
        <v>0.14000000000000001</v>
      </c>
      <c r="H906" s="232" t="str">
        <f t="shared" si="36"/>
        <v>)*(1.67-1)</v>
      </c>
      <c r="I906" s="219">
        <f t="shared" si="36"/>
        <v>1.0669999999999999</v>
      </c>
      <c r="J906" s="222">
        <f t="shared" si="36"/>
        <v>0.03</v>
      </c>
      <c r="K906" s="219">
        <f t="shared" si="36"/>
        <v>24.23</v>
      </c>
      <c r="L906" s="222">
        <f t="shared" si="36"/>
        <v>0.73</v>
      </c>
    </row>
    <row r="907" spans="1:22" ht="15" x14ac:dyDescent="0.25">
      <c r="A907" s="217"/>
      <c r="B907" s="217"/>
      <c r="C907" s="190"/>
      <c r="D907" s="190" t="s">
        <v>86</v>
      </c>
      <c r="E907" s="218"/>
      <c r="F907" s="219"/>
      <c r="G907" s="220">
        <f>[2]Source!AN1028</f>
        <v>0.14000000000000001</v>
      </c>
      <c r="H907" s="232" t="s">
        <v>96</v>
      </c>
      <c r="I907" s="219">
        <f>[2]Source!AV1029</f>
        <v>1.0669999999999999</v>
      </c>
      <c r="J907" s="223">
        <f>ROUND(F893*G907*I907*(1.67-1), 2)</f>
        <v>0.03</v>
      </c>
      <c r="K907" s="219">
        <f>IF([2]Source!BS1029&lt;&gt; 0, [2]Source!BS1029, 1)</f>
        <v>24.23</v>
      </c>
      <c r="L907" s="223">
        <f>ROUND(ROUND(F893*G907*I907*(1.67-1), 2)*K907, 2)</f>
        <v>0.73</v>
      </c>
    </row>
    <row r="908" spans="1:22" ht="15" x14ac:dyDescent="0.25">
      <c r="A908" s="217"/>
      <c r="B908" s="217"/>
      <c r="C908" s="190"/>
      <c r="D908" s="190" t="s">
        <v>91</v>
      </c>
      <c r="E908" s="218" t="s">
        <v>89</v>
      </c>
      <c r="F908" s="219">
        <f>175</f>
        <v>175</v>
      </c>
      <c r="G908" s="220"/>
      <c r="H908" s="221"/>
      <c r="I908" s="219"/>
      <c r="J908" s="222">
        <f>ROUND(J907*(F908/100), 2)</f>
        <v>0.05</v>
      </c>
      <c r="K908" s="219">
        <f>157</f>
        <v>157</v>
      </c>
      <c r="L908" s="222">
        <f>ROUND(L907*(K908/100), 2)</f>
        <v>1.1499999999999999</v>
      </c>
    </row>
    <row r="909" spans="1:22" ht="14.25" x14ac:dyDescent="0.2">
      <c r="A909" s="192"/>
      <c r="B909" s="192"/>
      <c r="C909" s="192"/>
      <c r="D909" s="233" t="s">
        <v>94</v>
      </c>
      <c r="E909" s="192"/>
      <c r="F909" s="192"/>
      <c r="G909" s="192"/>
      <c r="H909" s="192"/>
      <c r="I909" s="463">
        <f>J908+J907</f>
        <v>0.08</v>
      </c>
      <c r="J909" s="463"/>
      <c r="K909" s="463">
        <f>L908+L907</f>
        <v>1.88</v>
      </c>
      <c r="L909" s="463"/>
      <c r="O909" s="231">
        <f>I909</f>
        <v>0.08</v>
      </c>
      <c r="P909" s="231">
        <f>K909</f>
        <v>1.88</v>
      </c>
    </row>
    <row r="911" spans="1:22" ht="53.25" x14ac:dyDescent="0.25">
      <c r="A911" s="217">
        <v>111</v>
      </c>
      <c r="B911" s="217" t="str">
        <f>[2]Source!E1032</f>
        <v>86</v>
      </c>
      <c r="C911" s="190" t="s">
        <v>294</v>
      </c>
      <c r="D911" s="190" t="s">
        <v>114</v>
      </c>
      <c r="E911" s="218" t="str">
        <f>[2]Source!H1032</f>
        <v>1 клапан</v>
      </c>
      <c r="F911" s="219">
        <f>[2]Source!I1032</f>
        <v>1</v>
      </c>
      <c r="G911" s="220"/>
      <c r="H911" s="221"/>
      <c r="I911" s="219"/>
      <c r="J911" s="222"/>
      <c r="K911" s="219"/>
      <c r="L911" s="222"/>
      <c r="Q911" s="113">
        <f>[2]Source!X1032</f>
        <v>33.1</v>
      </c>
      <c r="R911" s="113">
        <f>[2]Source!X1033</f>
        <v>641.61</v>
      </c>
      <c r="S911" s="113">
        <f>[2]Source!Y1032</f>
        <v>24.89</v>
      </c>
      <c r="T911" s="113">
        <f>[2]Source!Y1033</f>
        <v>288.72000000000003</v>
      </c>
      <c r="U911" s="113">
        <f>ROUND((175/100)*ROUND([2]Source!R1032, 2), 2)</f>
        <v>1.0900000000000001</v>
      </c>
      <c r="V911" s="113">
        <f>ROUND((157/100)*ROUND([2]Source!R1033, 2), 2)</f>
        <v>23.58</v>
      </c>
    </row>
    <row r="912" spans="1:22" ht="15" x14ac:dyDescent="0.25">
      <c r="A912" s="217"/>
      <c r="B912" s="217"/>
      <c r="C912" s="190"/>
      <c r="D912" s="190" t="s">
        <v>84</v>
      </c>
      <c r="E912" s="218"/>
      <c r="F912" s="219"/>
      <c r="G912" s="220">
        <f>[2]Source!AO1032</f>
        <v>14.86</v>
      </c>
      <c r="H912" s="221" t="str">
        <f>[2]Source!DG1032</f>
        <v>)*1,67</v>
      </c>
      <c r="I912" s="219">
        <f>[2]Source!AV1033</f>
        <v>1.0669999999999999</v>
      </c>
      <c r="J912" s="222">
        <f>[2]Source!S1032</f>
        <v>26.48</v>
      </c>
      <c r="K912" s="219">
        <f>IF([2]Source!BA1033&lt;&gt; 0, [2]Source!BA1033, 1)</f>
        <v>24.23</v>
      </c>
      <c r="L912" s="222">
        <f>[2]Source!S1033</f>
        <v>641.61</v>
      </c>
    </row>
    <row r="913" spans="1:22" ht="15" x14ac:dyDescent="0.25">
      <c r="A913" s="217"/>
      <c r="B913" s="217"/>
      <c r="C913" s="190"/>
      <c r="D913" s="190" t="s">
        <v>85</v>
      </c>
      <c r="E913" s="218"/>
      <c r="F913" s="219"/>
      <c r="G913" s="220">
        <f>[2]Source!AM1032</f>
        <v>1.49</v>
      </c>
      <c r="H913" s="221" t="str">
        <f>[2]Source!DE1032</f>
        <v/>
      </c>
      <c r="I913" s="219">
        <f>[2]Source!AV1033</f>
        <v>1.0669999999999999</v>
      </c>
      <c r="J913" s="222">
        <f>[2]Source!Q1032-J923</f>
        <v>1.59</v>
      </c>
      <c r="K913" s="219">
        <f>IF([2]Source!BB1033&lt;&gt; 0, [2]Source!BB1033, 1)</f>
        <v>9.9499999999999993</v>
      </c>
      <c r="L913" s="222">
        <f>[2]Source!Q1033-L923</f>
        <v>15.82</v>
      </c>
    </row>
    <row r="914" spans="1:22" ht="15" x14ac:dyDescent="0.25">
      <c r="A914" s="217"/>
      <c r="B914" s="217"/>
      <c r="C914" s="190"/>
      <c r="D914" s="190" t="s">
        <v>86</v>
      </c>
      <c r="E914" s="218"/>
      <c r="F914" s="219"/>
      <c r="G914" s="220">
        <f>[2]Source!AN1032</f>
        <v>0.35</v>
      </c>
      <c r="H914" s="221" t="str">
        <f>[2]Source!DE1032</f>
        <v/>
      </c>
      <c r="I914" s="219">
        <f>[2]Source!AV1033</f>
        <v>1.0669999999999999</v>
      </c>
      <c r="J914" s="223">
        <f>[2]Source!R1032-J924</f>
        <v>0.37</v>
      </c>
      <c r="K914" s="219">
        <f>IF([2]Source!BS1033&lt;&gt; 0, [2]Source!BS1033, 1)</f>
        <v>24.23</v>
      </c>
      <c r="L914" s="223">
        <f>[2]Source!R1033-L924</f>
        <v>8.9600000000000009</v>
      </c>
    </row>
    <row r="915" spans="1:22" ht="15" x14ac:dyDescent="0.25">
      <c r="A915" s="217"/>
      <c r="B915" s="217"/>
      <c r="C915" s="190"/>
      <c r="D915" s="190" t="s">
        <v>87</v>
      </c>
      <c r="E915" s="218"/>
      <c r="F915" s="219"/>
      <c r="G915" s="220">
        <f>[2]Source!AL1032</f>
        <v>5.81</v>
      </c>
      <c r="H915" s="221" t="str">
        <f>[2]Source!DD1032</f>
        <v/>
      </c>
      <c r="I915" s="219">
        <f>[2]Source!AW1033</f>
        <v>1</v>
      </c>
      <c r="J915" s="222">
        <f>[2]Source!P1032</f>
        <v>5.81</v>
      </c>
      <c r="K915" s="219">
        <f>IF([2]Source!BC1033&lt;&gt; 0, [2]Source!BC1033, 1)</f>
        <v>5.58</v>
      </c>
      <c r="L915" s="222">
        <f>[2]Source!P1033</f>
        <v>32.42</v>
      </c>
    </row>
    <row r="916" spans="1:22" ht="15" x14ac:dyDescent="0.25">
      <c r="A916" s="217"/>
      <c r="B916" s="217"/>
      <c r="C916" s="190"/>
      <c r="D916" s="190" t="s">
        <v>88</v>
      </c>
      <c r="E916" s="218" t="s">
        <v>89</v>
      </c>
      <c r="F916" s="219">
        <f>[2]Source!DN1033</f>
        <v>125</v>
      </c>
      <c r="G916" s="220"/>
      <c r="H916" s="221"/>
      <c r="I916" s="219"/>
      <c r="J916" s="222">
        <f>SUM(Q911:Q915)</f>
        <v>33.1</v>
      </c>
      <c r="K916" s="219">
        <f>[2]Source!BZ1033</f>
        <v>100</v>
      </c>
      <c r="L916" s="222">
        <f>SUM(R911:R915)</f>
        <v>641.61</v>
      </c>
    </row>
    <row r="917" spans="1:22" ht="15" x14ac:dyDescent="0.25">
      <c r="A917" s="217"/>
      <c r="B917" s="217"/>
      <c r="C917" s="190"/>
      <c r="D917" s="190" t="s">
        <v>90</v>
      </c>
      <c r="E917" s="218" t="s">
        <v>89</v>
      </c>
      <c r="F917" s="219">
        <f>[2]Source!DO1033</f>
        <v>94</v>
      </c>
      <c r="G917" s="220"/>
      <c r="H917" s="221"/>
      <c r="I917" s="219"/>
      <c r="J917" s="222">
        <f>SUM(S911:S916)</f>
        <v>24.89</v>
      </c>
      <c r="K917" s="219">
        <f>[2]Source!CA1033</f>
        <v>45</v>
      </c>
      <c r="L917" s="222">
        <f>SUM(T911:T916)</f>
        <v>288.72000000000003</v>
      </c>
    </row>
    <row r="918" spans="1:22" ht="15" x14ac:dyDescent="0.25">
      <c r="A918" s="217"/>
      <c r="B918" s="217"/>
      <c r="C918" s="190"/>
      <c r="D918" s="190" t="s">
        <v>91</v>
      </c>
      <c r="E918" s="218" t="s">
        <v>89</v>
      </c>
      <c r="F918" s="219">
        <f>175</f>
        <v>175</v>
      </c>
      <c r="G918" s="220"/>
      <c r="H918" s="221"/>
      <c r="I918" s="219"/>
      <c r="J918" s="222">
        <f>SUM(U911:U917)-J925</f>
        <v>0.65</v>
      </c>
      <c r="K918" s="219">
        <f>157</f>
        <v>157</v>
      </c>
      <c r="L918" s="222">
        <f>SUM(V911:V917)-L925</f>
        <v>14.07</v>
      </c>
    </row>
    <row r="919" spans="1:22" ht="15" x14ac:dyDescent="0.25">
      <c r="A919" s="224"/>
      <c r="B919" s="224"/>
      <c r="C919" s="191"/>
      <c r="D919" s="191" t="s">
        <v>92</v>
      </c>
      <c r="E919" s="225" t="s">
        <v>93</v>
      </c>
      <c r="F919" s="226">
        <f>[2]Source!AQ1032</f>
        <v>1.28</v>
      </c>
      <c r="G919" s="227"/>
      <c r="H919" s="228" t="str">
        <f>[2]Source!DI1032</f>
        <v/>
      </c>
      <c r="I919" s="226">
        <f>[2]Source!AV1033</f>
        <v>1.0669999999999999</v>
      </c>
      <c r="J919" s="229">
        <f>[2]Source!U1032</f>
        <v>1.37</v>
      </c>
      <c r="K919" s="226"/>
      <c r="L919" s="229"/>
    </row>
    <row r="920" spans="1:22" ht="14.25" x14ac:dyDescent="0.2">
      <c r="D920" s="230" t="s">
        <v>94</v>
      </c>
      <c r="I920" s="462">
        <f>J912+J913+J915+J916+J917+J918</f>
        <v>92.52</v>
      </c>
      <c r="J920" s="462"/>
      <c r="K920" s="462">
        <f>L912+L913+L915+L916+L917+L918</f>
        <v>1634.25</v>
      </c>
      <c r="L920" s="462"/>
      <c r="O920" s="231">
        <f>J912+J913+J915+J916+J917+J918</f>
        <v>92.52</v>
      </c>
      <c r="P920" s="231">
        <f>L912+L913+L915+L916+L917+L918</f>
        <v>1634.25</v>
      </c>
    </row>
    <row r="922" spans="1:22" ht="53.25" x14ac:dyDescent="0.25">
      <c r="A922" s="217">
        <v>112</v>
      </c>
      <c r="B922" s="217" t="str">
        <f>CONCATENATE([2]Source!E1032, "/1")</f>
        <v>86/1</v>
      </c>
      <c r="C922" s="190" t="s">
        <v>295</v>
      </c>
      <c r="D922" s="190" t="s">
        <v>95</v>
      </c>
      <c r="E922" s="218" t="str">
        <f>[2]Source!H1032</f>
        <v>1 клапан</v>
      </c>
      <c r="F922" s="219">
        <f>[2]Source!I1032</f>
        <v>1</v>
      </c>
      <c r="G922" s="220"/>
      <c r="H922" s="221"/>
      <c r="I922" s="219"/>
      <c r="J922" s="222"/>
      <c r="K922" s="219"/>
      <c r="L922" s="222"/>
    </row>
    <row r="923" spans="1:22" ht="15" x14ac:dyDescent="0.25">
      <c r="A923" s="217"/>
      <c r="B923" s="217"/>
      <c r="C923" s="190"/>
      <c r="D923" s="190" t="s">
        <v>85</v>
      </c>
      <c r="E923" s="218"/>
      <c r="F923" s="219"/>
      <c r="G923" s="220">
        <f t="shared" ref="G923:L923" si="37">G924</f>
        <v>0.35</v>
      </c>
      <c r="H923" s="232" t="str">
        <f t="shared" si="37"/>
        <v>)*(1.67-1)</v>
      </c>
      <c r="I923" s="219">
        <f t="shared" si="37"/>
        <v>1.0669999999999999</v>
      </c>
      <c r="J923" s="222">
        <f t="shared" si="37"/>
        <v>0.25</v>
      </c>
      <c r="K923" s="219">
        <f t="shared" si="37"/>
        <v>24.23</v>
      </c>
      <c r="L923" s="222">
        <f t="shared" si="37"/>
        <v>6.06</v>
      </c>
    </row>
    <row r="924" spans="1:22" ht="15" x14ac:dyDescent="0.25">
      <c r="A924" s="217"/>
      <c r="B924" s="217"/>
      <c r="C924" s="190"/>
      <c r="D924" s="190" t="s">
        <v>86</v>
      </c>
      <c r="E924" s="218"/>
      <c r="F924" s="219"/>
      <c r="G924" s="220">
        <f>[2]Source!AN1032</f>
        <v>0.35</v>
      </c>
      <c r="H924" s="232" t="s">
        <v>96</v>
      </c>
      <c r="I924" s="219">
        <f>[2]Source!AV1033</f>
        <v>1.0669999999999999</v>
      </c>
      <c r="J924" s="223">
        <f>ROUND(F911*G924*I924*(1.67-1), 2)</f>
        <v>0.25</v>
      </c>
      <c r="K924" s="219">
        <f>IF([2]Source!BS1033&lt;&gt; 0, [2]Source!BS1033, 1)</f>
        <v>24.23</v>
      </c>
      <c r="L924" s="223">
        <f>ROUND(ROUND(F911*G924*I924*(1.67-1), 2)*K924, 2)</f>
        <v>6.06</v>
      </c>
    </row>
    <row r="925" spans="1:22" ht="15" x14ac:dyDescent="0.25">
      <c r="A925" s="217"/>
      <c r="B925" s="217"/>
      <c r="C925" s="190"/>
      <c r="D925" s="190" t="s">
        <v>91</v>
      </c>
      <c r="E925" s="218" t="s">
        <v>89</v>
      </c>
      <c r="F925" s="219">
        <f>175</f>
        <v>175</v>
      </c>
      <c r="G925" s="220"/>
      <c r="H925" s="221"/>
      <c r="I925" s="219"/>
      <c r="J925" s="222">
        <f>ROUND(J924*(F925/100), 2)</f>
        <v>0.44</v>
      </c>
      <c r="K925" s="219">
        <f>157</f>
        <v>157</v>
      </c>
      <c r="L925" s="222">
        <f>ROUND(L924*(K925/100), 2)</f>
        <v>9.51</v>
      </c>
    </row>
    <row r="926" spans="1:22" ht="14.25" x14ac:dyDescent="0.2">
      <c r="A926" s="192"/>
      <c r="B926" s="192"/>
      <c r="C926" s="192"/>
      <c r="D926" s="233" t="s">
        <v>94</v>
      </c>
      <c r="E926" s="192"/>
      <c r="F926" s="192"/>
      <c r="G926" s="192"/>
      <c r="H926" s="192"/>
      <c r="I926" s="463">
        <f>J925+J924</f>
        <v>0.69</v>
      </c>
      <c r="J926" s="463"/>
      <c r="K926" s="463">
        <f>L925+L924</f>
        <v>15.57</v>
      </c>
      <c r="L926" s="463"/>
      <c r="O926" s="231">
        <f>I926</f>
        <v>0.69</v>
      </c>
      <c r="P926" s="231">
        <f>K926</f>
        <v>15.57</v>
      </c>
    </row>
    <row r="928" spans="1:22" ht="60" x14ac:dyDescent="0.25">
      <c r="A928" s="224">
        <v>113</v>
      </c>
      <c r="B928" s="224" t="str">
        <f>[2]Source!E1034</f>
        <v>87</v>
      </c>
      <c r="C928" s="191" t="str">
        <f>[2]Source!F1034</f>
        <v>1.19-6-209</v>
      </c>
      <c r="D928" s="191" t="s">
        <v>115</v>
      </c>
      <c r="E928" s="225" t="str">
        <f>[2]Source!H1034</f>
        <v>шт.</v>
      </c>
      <c r="F928" s="226">
        <f>[2]Source!I1034</f>
        <v>1</v>
      </c>
      <c r="G928" s="227">
        <f>[2]Source!AL1034</f>
        <v>465.73</v>
      </c>
      <c r="H928" s="228" t="str">
        <f>[2]Source!DD1034</f>
        <v/>
      </c>
      <c r="I928" s="226">
        <f>[2]Source!AW1035</f>
        <v>1</v>
      </c>
      <c r="J928" s="229">
        <f>[2]Source!P1034</f>
        <v>465.73</v>
      </c>
      <c r="K928" s="226">
        <f>IF([2]Source!BC1035&lt;&gt; 0, [2]Source!BC1035, 1)</f>
        <v>5.75</v>
      </c>
      <c r="L928" s="229">
        <f>[2]Source!P1035</f>
        <v>2677.95</v>
      </c>
      <c r="Q928" s="113">
        <f>[2]Source!X1034</f>
        <v>0</v>
      </c>
      <c r="R928" s="113">
        <f>[2]Source!X1035</f>
        <v>0</v>
      </c>
      <c r="S928" s="113">
        <f>[2]Source!Y1034</f>
        <v>0</v>
      </c>
      <c r="T928" s="113">
        <f>[2]Source!Y1035</f>
        <v>0</v>
      </c>
      <c r="U928" s="113">
        <f>ROUND((175/100)*ROUND([2]Source!R1034, 2), 2)</f>
        <v>0</v>
      </c>
      <c r="V928" s="113">
        <f>ROUND((157/100)*ROUND([2]Source!R1035, 2), 2)</f>
        <v>0</v>
      </c>
    </row>
    <row r="929" spans="1:22" ht="14.25" x14ac:dyDescent="0.2">
      <c r="A929" s="192"/>
      <c r="B929" s="192"/>
      <c r="C929" s="192"/>
      <c r="D929" s="233" t="s">
        <v>94</v>
      </c>
      <c r="E929" s="192"/>
      <c r="F929" s="192"/>
      <c r="G929" s="192"/>
      <c r="H929" s="192"/>
      <c r="I929" s="463">
        <f>J928</f>
        <v>465.73</v>
      </c>
      <c r="J929" s="463"/>
      <c r="K929" s="463">
        <f>L928</f>
        <v>2677.95</v>
      </c>
      <c r="L929" s="463"/>
      <c r="O929" s="231">
        <f>J928</f>
        <v>465.73</v>
      </c>
      <c r="P929" s="231">
        <f>L928</f>
        <v>2677.95</v>
      </c>
    </row>
    <row r="931" spans="1:22" ht="45" x14ac:dyDescent="0.25">
      <c r="A931" s="224">
        <v>114</v>
      </c>
      <c r="B931" s="224" t="str">
        <f>[2]Source!E1036</f>
        <v>88</v>
      </c>
      <c r="C931" s="191" t="str">
        <f>[2]Source!F1036</f>
        <v>1.19-12-57</v>
      </c>
      <c r="D931" s="191" t="s">
        <v>111</v>
      </c>
      <c r="E931" s="225" t="str">
        <f>[2]Source!H1036</f>
        <v>кг</v>
      </c>
      <c r="F931" s="226">
        <f>[2]Source!I1036</f>
        <v>15</v>
      </c>
      <c r="G931" s="227">
        <f>[2]Source!AL1036</f>
        <v>28.98</v>
      </c>
      <c r="H931" s="228" t="str">
        <f>[2]Source!DD1036</f>
        <v/>
      </c>
      <c r="I931" s="226">
        <f>[2]Source!AW1037</f>
        <v>1</v>
      </c>
      <c r="J931" s="229">
        <f>[2]Source!P1036</f>
        <v>434.7</v>
      </c>
      <c r="K931" s="226">
        <f>IF([2]Source!BC1037&lt;&gt; 0, [2]Source!BC1037, 1)</f>
        <v>4.04</v>
      </c>
      <c r="L931" s="229">
        <f>[2]Source!P1037</f>
        <v>1756.19</v>
      </c>
      <c r="Q931" s="113">
        <f>[2]Source!X1036</f>
        <v>0</v>
      </c>
      <c r="R931" s="113">
        <f>[2]Source!X1037</f>
        <v>0</v>
      </c>
      <c r="S931" s="113">
        <f>[2]Source!Y1036</f>
        <v>0</v>
      </c>
      <c r="T931" s="113">
        <f>[2]Source!Y1037</f>
        <v>0</v>
      </c>
      <c r="U931" s="113">
        <f>ROUND((175/100)*ROUND([2]Source!R1036, 2), 2)</f>
        <v>0</v>
      </c>
      <c r="V931" s="113">
        <f>ROUND((157/100)*ROUND([2]Source!R1037, 2), 2)</f>
        <v>0</v>
      </c>
    </row>
    <row r="932" spans="1:22" ht="14.25" x14ac:dyDescent="0.2">
      <c r="A932" s="192"/>
      <c r="B932" s="192"/>
      <c r="C932" s="192"/>
      <c r="D932" s="233" t="s">
        <v>94</v>
      </c>
      <c r="E932" s="192"/>
      <c r="F932" s="192"/>
      <c r="G932" s="192"/>
      <c r="H932" s="192"/>
      <c r="I932" s="463">
        <f>J931</f>
        <v>434.7</v>
      </c>
      <c r="J932" s="463"/>
      <c r="K932" s="463">
        <f>L931</f>
        <v>1756.19</v>
      </c>
      <c r="L932" s="463"/>
      <c r="O932" s="231">
        <f>J931</f>
        <v>434.7</v>
      </c>
      <c r="P932" s="231">
        <f>L931</f>
        <v>1756.19</v>
      </c>
    </row>
    <row r="934" spans="1:22" ht="53.25" x14ac:dyDescent="0.25">
      <c r="A934" s="217">
        <v>115</v>
      </c>
      <c r="B934" s="217" t="str">
        <f>[2]Source!E1038</f>
        <v>89</v>
      </c>
      <c r="C934" s="190" t="s">
        <v>300</v>
      </c>
      <c r="D934" s="190" t="s">
        <v>119</v>
      </c>
      <c r="E934" s="218" t="str">
        <f>[2]Source!H1038</f>
        <v>1  ШТ.</v>
      </c>
      <c r="F934" s="219">
        <f>[2]Source!I1038</f>
        <v>3</v>
      </c>
      <c r="G934" s="220"/>
      <c r="H934" s="221"/>
      <c r="I934" s="219"/>
      <c r="J934" s="222"/>
      <c r="K934" s="219"/>
      <c r="L934" s="222"/>
      <c r="Q934" s="113">
        <f>[2]Source!X1038</f>
        <v>83.53</v>
      </c>
      <c r="R934" s="113">
        <f>[2]Source!X1039</f>
        <v>1619.05</v>
      </c>
      <c r="S934" s="113">
        <f>[2]Source!Y1038</f>
        <v>62.81</v>
      </c>
      <c r="T934" s="113">
        <f>[2]Source!Y1039</f>
        <v>728.57</v>
      </c>
      <c r="U934" s="113">
        <f>ROUND((175/100)*ROUND([2]Source!R1038, 2), 2)</f>
        <v>3.27</v>
      </c>
      <c r="V934" s="113">
        <f>ROUND((157/100)*ROUND([2]Source!R1039, 2), 2)</f>
        <v>71.14</v>
      </c>
    </row>
    <row r="935" spans="1:22" ht="15" x14ac:dyDescent="0.25">
      <c r="A935" s="217"/>
      <c r="B935" s="217"/>
      <c r="C935" s="190"/>
      <c r="D935" s="190" t="s">
        <v>84</v>
      </c>
      <c r="E935" s="218"/>
      <c r="F935" s="219"/>
      <c r="G935" s="220">
        <f>[2]Source!AO1038</f>
        <v>12.5</v>
      </c>
      <c r="H935" s="221" t="str">
        <f>[2]Source!DG1038</f>
        <v>)*1,67</v>
      </c>
      <c r="I935" s="219">
        <f>[2]Source!AV1039</f>
        <v>1.0669999999999999</v>
      </c>
      <c r="J935" s="222">
        <f>[2]Source!S1038</f>
        <v>66.819999999999993</v>
      </c>
      <c r="K935" s="219">
        <f>IF([2]Source!BA1039&lt;&gt; 0, [2]Source!BA1039, 1)</f>
        <v>24.23</v>
      </c>
      <c r="L935" s="222">
        <f>[2]Source!S1039</f>
        <v>1619.05</v>
      </c>
    </row>
    <row r="936" spans="1:22" ht="15" x14ac:dyDescent="0.25">
      <c r="A936" s="217"/>
      <c r="B936" s="217"/>
      <c r="C936" s="190"/>
      <c r="D936" s="190" t="s">
        <v>85</v>
      </c>
      <c r="E936" s="218"/>
      <c r="F936" s="219"/>
      <c r="G936" s="220">
        <f>[2]Source!AM1038</f>
        <v>1.49</v>
      </c>
      <c r="H936" s="221" t="str">
        <f>[2]Source!DE1038</f>
        <v/>
      </c>
      <c r="I936" s="219">
        <f>[2]Source!AV1039</f>
        <v>1.0669999999999999</v>
      </c>
      <c r="J936" s="222">
        <f>[2]Source!Q1038-J947</f>
        <v>4.7699999999999996</v>
      </c>
      <c r="K936" s="219">
        <f>IF([2]Source!BB1039&lt;&gt; 0, [2]Source!BB1039, 1)</f>
        <v>9.9499999999999993</v>
      </c>
      <c r="L936" s="222">
        <f>[2]Source!Q1039-L947</f>
        <v>47.46</v>
      </c>
    </row>
    <row r="937" spans="1:22" ht="15" x14ac:dyDescent="0.25">
      <c r="A937" s="217"/>
      <c r="B937" s="217"/>
      <c r="C937" s="190"/>
      <c r="D937" s="190" t="s">
        <v>86</v>
      </c>
      <c r="E937" s="218"/>
      <c r="F937" s="219"/>
      <c r="G937" s="220">
        <f>[2]Source!AN1038</f>
        <v>0.35</v>
      </c>
      <c r="H937" s="221" t="str">
        <f>[2]Source!DE1038</f>
        <v/>
      </c>
      <c r="I937" s="219">
        <f>[2]Source!AV1039</f>
        <v>1.0669999999999999</v>
      </c>
      <c r="J937" s="223">
        <f>[2]Source!R1038-J948</f>
        <v>1.1200000000000001</v>
      </c>
      <c r="K937" s="219">
        <f>IF([2]Source!BS1039&lt;&gt; 0, [2]Source!BS1039, 1)</f>
        <v>24.23</v>
      </c>
      <c r="L937" s="223">
        <f>[2]Source!R1039-L948</f>
        <v>27.14</v>
      </c>
    </row>
    <row r="938" spans="1:22" ht="15" x14ac:dyDescent="0.25">
      <c r="A938" s="217"/>
      <c r="B938" s="217"/>
      <c r="C938" s="190"/>
      <c r="D938" s="190" t="s">
        <v>87</v>
      </c>
      <c r="E938" s="218"/>
      <c r="F938" s="219"/>
      <c r="G938" s="220">
        <f>[2]Source!AL1038</f>
        <v>6.23</v>
      </c>
      <c r="H938" s="221" t="str">
        <f>[2]Source!DD1038</f>
        <v/>
      </c>
      <c r="I938" s="219">
        <f>[2]Source!AW1039</f>
        <v>1</v>
      </c>
      <c r="J938" s="222">
        <f>[2]Source!P1038</f>
        <v>18.690000000000001</v>
      </c>
      <c r="K938" s="219">
        <f>IF([2]Source!BC1039&lt;&gt; 0, [2]Source!BC1039, 1)</f>
        <v>5.58</v>
      </c>
      <c r="L938" s="222">
        <f>[2]Source!P1039</f>
        <v>104.29</v>
      </c>
    </row>
    <row r="939" spans="1:22" ht="105" x14ac:dyDescent="0.25">
      <c r="A939" s="217">
        <v>116</v>
      </c>
      <c r="B939" s="217" t="str">
        <f>[2]Source!E1040</f>
        <v>89,1</v>
      </c>
      <c r="C939" s="190" t="str">
        <f>[2]Source!F1040</f>
        <v>1.19-11-13</v>
      </c>
      <c r="D939" s="190" t="s">
        <v>120</v>
      </c>
      <c r="E939" s="218" t="str">
        <f>[2]Source!H1040</f>
        <v>шт.</v>
      </c>
      <c r="F939" s="219">
        <f>[2]Source!I1040</f>
        <v>3</v>
      </c>
      <c r="G939" s="220">
        <f>[2]Source!AK1040</f>
        <v>1076.75</v>
      </c>
      <c r="H939" s="242" t="s">
        <v>97</v>
      </c>
      <c r="I939" s="219">
        <f>[2]Source!AW1041</f>
        <v>1</v>
      </c>
      <c r="J939" s="222">
        <f>[2]Source!O1040</f>
        <v>3230.25</v>
      </c>
      <c r="K939" s="219">
        <f>IF([2]Source!BC1041&lt;&gt; 0, [2]Source!BC1041, 1)</f>
        <v>2.35</v>
      </c>
      <c r="L939" s="222">
        <f>[2]Source!O1041</f>
        <v>7591.09</v>
      </c>
      <c r="Q939" s="113">
        <f>[2]Source!X1040</f>
        <v>0</v>
      </c>
      <c r="R939" s="113">
        <f>[2]Source!X1041</f>
        <v>0</v>
      </c>
      <c r="S939" s="113">
        <f>[2]Source!Y1040</f>
        <v>0</v>
      </c>
      <c r="T939" s="113">
        <f>[2]Source!Y1041</f>
        <v>0</v>
      </c>
      <c r="U939" s="113">
        <f>ROUND((175/100)*ROUND([2]Source!R1040, 2), 2)</f>
        <v>0</v>
      </c>
      <c r="V939" s="113">
        <f>ROUND((157/100)*ROUND([2]Source!R1041, 2), 2)</f>
        <v>0</v>
      </c>
    </row>
    <row r="940" spans="1:22" ht="15" x14ac:dyDescent="0.25">
      <c r="A940" s="217"/>
      <c r="B940" s="217"/>
      <c r="C940" s="190"/>
      <c r="D940" s="190" t="s">
        <v>88</v>
      </c>
      <c r="E940" s="218" t="s">
        <v>89</v>
      </c>
      <c r="F940" s="219">
        <f>[2]Source!DN1039</f>
        <v>125</v>
      </c>
      <c r="G940" s="220"/>
      <c r="H940" s="221"/>
      <c r="I940" s="219"/>
      <c r="J940" s="222">
        <f>SUM(Q934:Q939)</f>
        <v>83.53</v>
      </c>
      <c r="K940" s="219">
        <f>[2]Source!BZ1039</f>
        <v>100</v>
      </c>
      <c r="L940" s="222">
        <f>SUM(R934:R939)</f>
        <v>1619.05</v>
      </c>
    </row>
    <row r="941" spans="1:22" ht="15" x14ac:dyDescent="0.25">
      <c r="A941" s="217"/>
      <c r="B941" s="217"/>
      <c r="C941" s="190"/>
      <c r="D941" s="190" t="s">
        <v>90</v>
      </c>
      <c r="E941" s="218" t="s">
        <v>89</v>
      </c>
      <c r="F941" s="219">
        <f>[2]Source!DO1039</f>
        <v>94</v>
      </c>
      <c r="G941" s="220"/>
      <c r="H941" s="221"/>
      <c r="I941" s="219"/>
      <c r="J941" s="222">
        <f>SUM(S934:S940)</f>
        <v>62.81</v>
      </c>
      <c r="K941" s="219">
        <f>[2]Source!CA1039</f>
        <v>45</v>
      </c>
      <c r="L941" s="222">
        <f>SUM(T934:T940)</f>
        <v>728.57</v>
      </c>
    </row>
    <row r="942" spans="1:22" ht="15" x14ac:dyDescent="0.25">
      <c r="A942" s="217"/>
      <c r="B942" s="217"/>
      <c r="C942" s="190"/>
      <c r="D942" s="190" t="s">
        <v>91</v>
      </c>
      <c r="E942" s="218" t="s">
        <v>89</v>
      </c>
      <c r="F942" s="219">
        <f>175</f>
        <v>175</v>
      </c>
      <c r="G942" s="220"/>
      <c r="H942" s="221"/>
      <c r="I942" s="219"/>
      <c r="J942" s="222">
        <f>SUM(U934:U941)-J949</f>
        <v>1.96</v>
      </c>
      <c r="K942" s="219">
        <f>157</f>
        <v>157</v>
      </c>
      <c r="L942" s="222">
        <f>SUM(V934:V941)-L949</f>
        <v>42.61</v>
      </c>
    </row>
    <row r="943" spans="1:22" ht="15" x14ac:dyDescent="0.25">
      <c r="A943" s="224"/>
      <c r="B943" s="224"/>
      <c r="C943" s="191"/>
      <c r="D943" s="191" t="s">
        <v>92</v>
      </c>
      <c r="E943" s="225" t="s">
        <v>93</v>
      </c>
      <c r="F943" s="226">
        <f>[2]Source!AQ1038</f>
        <v>1.0900000000000001</v>
      </c>
      <c r="G943" s="227"/>
      <c r="H943" s="228" t="str">
        <f>[2]Source!DI1038</f>
        <v/>
      </c>
      <c r="I943" s="226">
        <f>[2]Source!AV1039</f>
        <v>1.0669999999999999</v>
      </c>
      <c r="J943" s="229">
        <f>[2]Source!U1038</f>
        <v>3.49</v>
      </c>
      <c r="K943" s="226"/>
      <c r="L943" s="229"/>
    </row>
    <row r="944" spans="1:22" ht="14.25" x14ac:dyDescent="0.2">
      <c r="D944" s="230" t="s">
        <v>94</v>
      </c>
      <c r="I944" s="462">
        <f>J935+J936+J938+J940+J941+J942+SUM(J939:J939)</f>
        <v>3468.83</v>
      </c>
      <c r="J944" s="462"/>
      <c r="K944" s="462">
        <f>L935+L936+L938+L940+L941+L942+SUM(L939:L939)</f>
        <v>11752.12</v>
      </c>
      <c r="L944" s="462"/>
      <c r="O944" s="231">
        <f>J935+J936+J938+J940+J941+J942+SUM(J939:J939)</f>
        <v>3468.83</v>
      </c>
      <c r="P944" s="231">
        <f>L935+L936+L938+L940+L941+L942+SUM(L939:L939)</f>
        <v>11752.12</v>
      </c>
    </row>
    <row r="946" spans="1:22" ht="53.25" x14ac:dyDescent="0.25">
      <c r="A946" s="217">
        <v>117</v>
      </c>
      <c r="B946" s="217" t="str">
        <f>CONCATENATE([2]Source!E1038, "/1")</f>
        <v>89/1</v>
      </c>
      <c r="C946" s="190" t="s">
        <v>301</v>
      </c>
      <c r="D946" s="190" t="s">
        <v>95</v>
      </c>
      <c r="E946" s="218" t="str">
        <f>[2]Source!H1038</f>
        <v>1  ШТ.</v>
      </c>
      <c r="F946" s="219">
        <f>[2]Source!I1038</f>
        <v>3</v>
      </c>
      <c r="G946" s="220"/>
      <c r="H946" s="221"/>
      <c r="I946" s="219"/>
      <c r="J946" s="222"/>
      <c r="K946" s="219"/>
      <c r="L946" s="222"/>
    </row>
    <row r="947" spans="1:22" ht="15" x14ac:dyDescent="0.25">
      <c r="A947" s="217"/>
      <c r="B947" s="217"/>
      <c r="C947" s="190"/>
      <c r="D947" s="190" t="s">
        <v>85</v>
      </c>
      <c r="E947" s="218"/>
      <c r="F947" s="219"/>
      <c r="G947" s="220">
        <f t="shared" ref="G947:L947" si="38">G948</f>
        <v>0.35</v>
      </c>
      <c r="H947" s="232" t="str">
        <f t="shared" si="38"/>
        <v>)*(1.67-1)</v>
      </c>
      <c r="I947" s="219">
        <f t="shared" si="38"/>
        <v>1.0669999999999999</v>
      </c>
      <c r="J947" s="222">
        <f t="shared" si="38"/>
        <v>0.75</v>
      </c>
      <c r="K947" s="219">
        <f t="shared" si="38"/>
        <v>24.23</v>
      </c>
      <c r="L947" s="222">
        <f t="shared" si="38"/>
        <v>18.170000000000002</v>
      </c>
    </row>
    <row r="948" spans="1:22" ht="15" x14ac:dyDescent="0.25">
      <c r="A948" s="217"/>
      <c r="B948" s="217"/>
      <c r="C948" s="190"/>
      <c r="D948" s="190" t="s">
        <v>86</v>
      </c>
      <c r="E948" s="218"/>
      <c r="F948" s="219"/>
      <c r="G948" s="220">
        <f>[2]Source!AN1038</f>
        <v>0.35</v>
      </c>
      <c r="H948" s="232" t="s">
        <v>96</v>
      </c>
      <c r="I948" s="219">
        <f>[2]Source!AV1039</f>
        <v>1.0669999999999999</v>
      </c>
      <c r="J948" s="223">
        <f>ROUND(F934*G948*I948*(1.67-1), 2)</f>
        <v>0.75</v>
      </c>
      <c r="K948" s="219">
        <f>IF([2]Source!BS1039&lt;&gt; 0, [2]Source!BS1039, 1)</f>
        <v>24.23</v>
      </c>
      <c r="L948" s="223">
        <f>ROUND(ROUND(F934*G948*I948*(1.67-1), 2)*K948, 2)</f>
        <v>18.170000000000002</v>
      </c>
    </row>
    <row r="949" spans="1:22" ht="15" x14ac:dyDescent="0.25">
      <c r="A949" s="217"/>
      <c r="B949" s="217"/>
      <c r="C949" s="190"/>
      <c r="D949" s="190" t="s">
        <v>91</v>
      </c>
      <c r="E949" s="218" t="s">
        <v>89</v>
      </c>
      <c r="F949" s="219">
        <f>175</f>
        <v>175</v>
      </c>
      <c r="G949" s="220"/>
      <c r="H949" s="221"/>
      <c r="I949" s="219"/>
      <c r="J949" s="222">
        <f>ROUND(J948*(F949/100), 2)</f>
        <v>1.31</v>
      </c>
      <c r="K949" s="219">
        <f>157</f>
        <v>157</v>
      </c>
      <c r="L949" s="222">
        <f>ROUND(L948*(K949/100), 2)</f>
        <v>28.53</v>
      </c>
    </row>
    <row r="950" spans="1:22" ht="14.25" x14ac:dyDescent="0.2">
      <c r="A950" s="192"/>
      <c r="B950" s="192"/>
      <c r="C950" s="192"/>
      <c r="D950" s="233" t="s">
        <v>94</v>
      </c>
      <c r="E950" s="192"/>
      <c r="F950" s="192"/>
      <c r="G950" s="192"/>
      <c r="H950" s="192"/>
      <c r="I950" s="463">
        <f>J949+J948</f>
        <v>2.06</v>
      </c>
      <c r="J950" s="463"/>
      <c r="K950" s="463">
        <f>L949+L948</f>
        <v>46.7</v>
      </c>
      <c r="L950" s="463"/>
      <c r="O950" s="231">
        <f>I950</f>
        <v>2.06</v>
      </c>
      <c r="P950" s="231">
        <f>K950</f>
        <v>46.7</v>
      </c>
    </row>
    <row r="952" spans="1:22" ht="53.25" x14ac:dyDescent="0.25">
      <c r="A952" s="217">
        <v>118</v>
      </c>
      <c r="B952" s="217" t="str">
        <f>[2]Source!E1042</f>
        <v>90</v>
      </c>
      <c r="C952" s="190" t="s">
        <v>302</v>
      </c>
      <c r="D952" s="190" t="s">
        <v>121</v>
      </c>
      <c r="E952" s="218" t="str">
        <f>[2]Source!H1042</f>
        <v>1  ШТ.</v>
      </c>
      <c r="F952" s="219">
        <f>[2]Source!I1042</f>
        <v>2</v>
      </c>
      <c r="G952" s="220"/>
      <c r="H952" s="221"/>
      <c r="I952" s="219"/>
      <c r="J952" s="222"/>
      <c r="K952" s="219"/>
      <c r="L952" s="222"/>
      <c r="Q952" s="113">
        <f>[2]Source!X1042</f>
        <v>78.680000000000007</v>
      </c>
      <c r="R952" s="113">
        <f>[2]Source!X1043</f>
        <v>1525.04</v>
      </c>
      <c r="S952" s="113">
        <f>[2]Source!Y1042</f>
        <v>59.16</v>
      </c>
      <c r="T952" s="113">
        <f>[2]Source!Y1043</f>
        <v>686.27</v>
      </c>
      <c r="U952" s="113">
        <f>ROUND((175/100)*ROUND([2]Source!R1042, 2), 2)</f>
        <v>3.31</v>
      </c>
      <c r="V952" s="113">
        <f>ROUND((157/100)*ROUND([2]Source!R1043, 2), 2)</f>
        <v>71.89</v>
      </c>
    </row>
    <row r="953" spans="1:22" ht="15" x14ac:dyDescent="0.25">
      <c r="A953" s="217"/>
      <c r="B953" s="217"/>
      <c r="C953" s="190"/>
      <c r="D953" s="190" t="s">
        <v>84</v>
      </c>
      <c r="E953" s="218"/>
      <c r="F953" s="219"/>
      <c r="G953" s="220">
        <f>[2]Source!AO1042</f>
        <v>17.66</v>
      </c>
      <c r="H953" s="221" t="str">
        <f>[2]Source!DG1042</f>
        <v>)*1,67</v>
      </c>
      <c r="I953" s="219">
        <f>[2]Source!AV1043</f>
        <v>1.0669999999999999</v>
      </c>
      <c r="J953" s="222">
        <f>[2]Source!S1042</f>
        <v>62.94</v>
      </c>
      <c r="K953" s="219">
        <f>IF([2]Source!BA1043&lt;&gt; 0, [2]Source!BA1043, 1)</f>
        <v>24.23</v>
      </c>
      <c r="L953" s="222">
        <f>[2]Source!S1043</f>
        <v>1525.04</v>
      </c>
    </row>
    <row r="954" spans="1:22" ht="15" x14ac:dyDescent="0.25">
      <c r="A954" s="217"/>
      <c r="B954" s="217"/>
      <c r="C954" s="190"/>
      <c r="D954" s="190" t="s">
        <v>85</v>
      </c>
      <c r="E954" s="218"/>
      <c r="F954" s="219"/>
      <c r="G954" s="220">
        <f>[2]Source!AM1042</f>
        <v>2.23</v>
      </c>
      <c r="H954" s="221" t="str">
        <f>[2]Source!DE1042</f>
        <v/>
      </c>
      <c r="I954" s="219">
        <f>[2]Source!AV1043</f>
        <v>1.0669999999999999</v>
      </c>
      <c r="J954" s="222">
        <f>[2]Source!Q1042-J965</f>
        <v>4.76</v>
      </c>
      <c r="K954" s="219">
        <f>IF([2]Source!BB1043&lt;&gt; 0, [2]Source!BB1043, 1)</f>
        <v>10</v>
      </c>
      <c r="L954" s="222">
        <f>[2]Source!Q1043-L965</f>
        <v>47.6</v>
      </c>
    </row>
    <row r="955" spans="1:22" ht="15" x14ac:dyDescent="0.25">
      <c r="A955" s="217"/>
      <c r="B955" s="217"/>
      <c r="C955" s="190"/>
      <c r="D955" s="190" t="s">
        <v>86</v>
      </c>
      <c r="E955" s="218"/>
      <c r="F955" s="219"/>
      <c r="G955" s="220">
        <f>[2]Source!AN1042</f>
        <v>0.53</v>
      </c>
      <c r="H955" s="221" t="str">
        <f>[2]Source!DE1042</f>
        <v/>
      </c>
      <c r="I955" s="219">
        <f>[2]Source!AV1043</f>
        <v>1.0669999999999999</v>
      </c>
      <c r="J955" s="223">
        <f>[2]Source!R1042-J966</f>
        <v>1.1299999999999999</v>
      </c>
      <c r="K955" s="219">
        <f>IF([2]Source!BS1043&lt;&gt; 0, [2]Source!BS1043, 1)</f>
        <v>24.23</v>
      </c>
      <c r="L955" s="223">
        <f>[2]Source!R1043-L966</f>
        <v>27.38</v>
      </c>
    </row>
    <row r="956" spans="1:22" ht="15" x14ac:dyDescent="0.25">
      <c r="A956" s="217"/>
      <c r="B956" s="217"/>
      <c r="C956" s="190"/>
      <c r="D956" s="190" t="s">
        <v>87</v>
      </c>
      <c r="E956" s="218"/>
      <c r="F956" s="219"/>
      <c r="G956" s="220">
        <f>[2]Source!AL1042</f>
        <v>6.65</v>
      </c>
      <c r="H956" s="221" t="str">
        <f>[2]Source!DD1042</f>
        <v/>
      </c>
      <c r="I956" s="219">
        <f>[2]Source!AW1043</f>
        <v>1</v>
      </c>
      <c r="J956" s="222">
        <f>[2]Source!P1042</f>
        <v>13.3</v>
      </c>
      <c r="K956" s="219">
        <f>IF([2]Source!BC1043&lt;&gt; 0, [2]Source!BC1043, 1)</f>
        <v>5.58</v>
      </c>
      <c r="L956" s="222">
        <f>[2]Source!P1043</f>
        <v>74.209999999999994</v>
      </c>
    </row>
    <row r="957" spans="1:22" ht="105" x14ac:dyDescent="0.25">
      <c r="A957" s="217">
        <v>119</v>
      </c>
      <c r="B957" s="217" t="str">
        <f>[2]Source!E1044</f>
        <v>90,1</v>
      </c>
      <c r="C957" s="190" t="str">
        <f>[2]Source!F1044</f>
        <v>1.19-11-14</v>
      </c>
      <c r="D957" s="190" t="s">
        <v>122</v>
      </c>
      <c r="E957" s="218" t="str">
        <f>[2]Source!H1044</f>
        <v>шт.</v>
      </c>
      <c r="F957" s="219">
        <f>[2]Source!I1044</f>
        <v>2</v>
      </c>
      <c r="G957" s="220">
        <f>[2]Source!AK1044</f>
        <v>1244.4000000000001</v>
      </c>
      <c r="H957" s="242" t="s">
        <v>97</v>
      </c>
      <c r="I957" s="219">
        <f>[2]Source!AW1045</f>
        <v>1</v>
      </c>
      <c r="J957" s="222">
        <f>[2]Source!O1044</f>
        <v>2488.8000000000002</v>
      </c>
      <c r="K957" s="219">
        <f>IF([2]Source!BC1045&lt;&gt; 0, [2]Source!BC1045, 1)</f>
        <v>2.6</v>
      </c>
      <c r="L957" s="222">
        <f>[2]Source!O1045</f>
        <v>6470.88</v>
      </c>
      <c r="Q957" s="113">
        <f>[2]Source!X1044</f>
        <v>0</v>
      </c>
      <c r="R957" s="113">
        <f>[2]Source!X1045</f>
        <v>0</v>
      </c>
      <c r="S957" s="113">
        <f>[2]Source!Y1044</f>
        <v>0</v>
      </c>
      <c r="T957" s="113">
        <f>[2]Source!Y1045</f>
        <v>0</v>
      </c>
      <c r="U957" s="113">
        <f>ROUND((175/100)*ROUND([2]Source!R1044, 2), 2)</f>
        <v>0</v>
      </c>
      <c r="V957" s="113">
        <f>ROUND((157/100)*ROUND([2]Source!R1045, 2), 2)</f>
        <v>0</v>
      </c>
    </row>
    <row r="958" spans="1:22" ht="15" x14ac:dyDescent="0.25">
      <c r="A958" s="217"/>
      <c r="B958" s="217"/>
      <c r="C958" s="190"/>
      <c r="D958" s="190" t="s">
        <v>88</v>
      </c>
      <c r="E958" s="218" t="s">
        <v>89</v>
      </c>
      <c r="F958" s="219">
        <f>[2]Source!DN1043</f>
        <v>125</v>
      </c>
      <c r="G958" s="220"/>
      <c r="H958" s="221"/>
      <c r="I958" s="219"/>
      <c r="J958" s="222">
        <f>SUM(Q952:Q957)</f>
        <v>78.680000000000007</v>
      </c>
      <c r="K958" s="219">
        <f>[2]Source!BZ1043</f>
        <v>100</v>
      </c>
      <c r="L958" s="222">
        <f>SUM(R952:R957)</f>
        <v>1525.04</v>
      </c>
    </row>
    <row r="959" spans="1:22" ht="15" x14ac:dyDescent="0.25">
      <c r="A959" s="217"/>
      <c r="B959" s="217"/>
      <c r="C959" s="190"/>
      <c r="D959" s="190" t="s">
        <v>90</v>
      </c>
      <c r="E959" s="218" t="s">
        <v>89</v>
      </c>
      <c r="F959" s="219">
        <f>[2]Source!DO1043</f>
        <v>94</v>
      </c>
      <c r="G959" s="220"/>
      <c r="H959" s="221"/>
      <c r="I959" s="219"/>
      <c r="J959" s="222">
        <f>SUM(S952:S958)</f>
        <v>59.16</v>
      </c>
      <c r="K959" s="219">
        <f>[2]Source!CA1043</f>
        <v>45</v>
      </c>
      <c r="L959" s="222">
        <f>SUM(T952:T958)</f>
        <v>686.27</v>
      </c>
    </row>
    <row r="960" spans="1:22" ht="15" x14ac:dyDescent="0.25">
      <c r="A960" s="217"/>
      <c r="B960" s="217"/>
      <c r="C960" s="190"/>
      <c r="D960" s="190" t="s">
        <v>91</v>
      </c>
      <c r="E960" s="218" t="s">
        <v>89</v>
      </c>
      <c r="F960" s="219">
        <f>175</f>
        <v>175</v>
      </c>
      <c r="G960" s="220"/>
      <c r="H960" s="221"/>
      <c r="I960" s="219"/>
      <c r="J960" s="222">
        <f>SUM(U952:U959)-J967</f>
        <v>1.98</v>
      </c>
      <c r="K960" s="219">
        <f>157</f>
        <v>157</v>
      </c>
      <c r="L960" s="222">
        <f>SUM(V952:V959)-L967</f>
        <v>42.99</v>
      </c>
    </row>
    <row r="961" spans="1:22" ht="15" x14ac:dyDescent="0.25">
      <c r="A961" s="224"/>
      <c r="B961" s="224"/>
      <c r="C961" s="191"/>
      <c r="D961" s="191" t="s">
        <v>92</v>
      </c>
      <c r="E961" s="225" t="s">
        <v>93</v>
      </c>
      <c r="F961" s="226">
        <f>[2]Source!AQ1042</f>
        <v>1.54</v>
      </c>
      <c r="G961" s="227"/>
      <c r="H961" s="228" t="str">
        <f>[2]Source!DI1042</f>
        <v/>
      </c>
      <c r="I961" s="226">
        <f>[2]Source!AV1043</f>
        <v>1.0669999999999999</v>
      </c>
      <c r="J961" s="229">
        <f>[2]Source!U1042</f>
        <v>3.29</v>
      </c>
      <c r="K961" s="226"/>
      <c r="L961" s="229"/>
    </row>
    <row r="962" spans="1:22" ht="14.25" x14ac:dyDescent="0.2">
      <c r="D962" s="230" t="s">
        <v>94</v>
      </c>
      <c r="I962" s="462">
        <f>J953+J954+J956+J958+J959+J960+SUM(J957:J957)</f>
        <v>2709.62</v>
      </c>
      <c r="J962" s="462"/>
      <c r="K962" s="462">
        <f>L953+L954+L956+L958+L959+L960+SUM(L957:L957)</f>
        <v>10372.030000000001</v>
      </c>
      <c r="L962" s="462"/>
      <c r="O962" s="231">
        <f>J953+J954+J956+J958+J959+J960+SUM(J957:J957)</f>
        <v>2709.62</v>
      </c>
      <c r="P962" s="231">
        <f>L953+L954+L956+L958+L959+L960+SUM(L957:L957)</f>
        <v>10372.030000000001</v>
      </c>
    </row>
    <row r="964" spans="1:22" ht="53.25" x14ac:dyDescent="0.25">
      <c r="A964" s="217">
        <v>120</v>
      </c>
      <c r="B964" s="217" t="str">
        <f>CONCATENATE([2]Source!E1042, "/1")</f>
        <v>90/1</v>
      </c>
      <c r="C964" s="190" t="s">
        <v>303</v>
      </c>
      <c r="D964" s="190" t="s">
        <v>95</v>
      </c>
      <c r="E964" s="218" t="str">
        <f>[2]Source!H1042</f>
        <v>1  ШТ.</v>
      </c>
      <c r="F964" s="219">
        <f>[2]Source!I1042</f>
        <v>2</v>
      </c>
      <c r="G964" s="220"/>
      <c r="H964" s="221"/>
      <c r="I964" s="219"/>
      <c r="J964" s="222"/>
      <c r="K964" s="219"/>
      <c r="L964" s="222"/>
    </row>
    <row r="965" spans="1:22" ht="15" x14ac:dyDescent="0.25">
      <c r="A965" s="217"/>
      <c r="B965" s="217"/>
      <c r="C965" s="190"/>
      <c r="D965" s="190" t="s">
        <v>85</v>
      </c>
      <c r="E965" s="218"/>
      <c r="F965" s="219"/>
      <c r="G965" s="220">
        <f t="shared" ref="G965:L965" si="39">G966</f>
        <v>0.53</v>
      </c>
      <c r="H965" s="232" t="str">
        <f t="shared" si="39"/>
        <v>)*(1.67-1)</v>
      </c>
      <c r="I965" s="219">
        <f t="shared" si="39"/>
        <v>1.0669999999999999</v>
      </c>
      <c r="J965" s="222">
        <f t="shared" si="39"/>
        <v>0.76</v>
      </c>
      <c r="K965" s="219">
        <f t="shared" si="39"/>
        <v>24.23</v>
      </c>
      <c r="L965" s="222">
        <f t="shared" si="39"/>
        <v>18.41</v>
      </c>
    </row>
    <row r="966" spans="1:22" ht="15" x14ac:dyDescent="0.25">
      <c r="A966" s="217"/>
      <c r="B966" s="217"/>
      <c r="C966" s="190"/>
      <c r="D966" s="190" t="s">
        <v>86</v>
      </c>
      <c r="E966" s="218"/>
      <c r="F966" s="219"/>
      <c r="G966" s="220">
        <f>[2]Source!AN1042</f>
        <v>0.53</v>
      </c>
      <c r="H966" s="232" t="s">
        <v>96</v>
      </c>
      <c r="I966" s="219">
        <f>[2]Source!AV1043</f>
        <v>1.0669999999999999</v>
      </c>
      <c r="J966" s="223">
        <f>ROUND(F952*G966*I966*(1.67-1), 2)</f>
        <v>0.76</v>
      </c>
      <c r="K966" s="219">
        <f>IF([2]Source!BS1043&lt;&gt; 0, [2]Source!BS1043, 1)</f>
        <v>24.23</v>
      </c>
      <c r="L966" s="223">
        <f>ROUND(ROUND(F952*G966*I966*(1.67-1), 2)*K966, 2)</f>
        <v>18.41</v>
      </c>
    </row>
    <row r="967" spans="1:22" ht="15" x14ac:dyDescent="0.25">
      <c r="A967" s="217"/>
      <c r="B967" s="217"/>
      <c r="C967" s="190"/>
      <c r="D967" s="190" t="s">
        <v>91</v>
      </c>
      <c r="E967" s="218" t="s">
        <v>89</v>
      </c>
      <c r="F967" s="219">
        <f>175</f>
        <v>175</v>
      </c>
      <c r="G967" s="220"/>
      <c r="H967" s="221"/>
      <c r="I967" s="219"/>
      <c r="J967" s="222">
        <f>ROUND(J966*(F967/100), 2)</f>
        <v>1.33</v>
      </c>
      <c r="K967" s="219">
        <f>157</f>
        <v>157</v>
      </c>
      <c r="L967" s="222">
        <f>ROUND(L966*(K967/100), 2)</f>
        <v>28.9</v>
      </c>
    </row>
    <row r="968" spans="1:22" ht="14.25" x14ac:dyDescent="0.2">
      <c r="A968" s="192"/>
      <c r="B968" s="192"/>
      <c r="C968" s="192"/>
      <c r="D968" s="233" t="s">
        <v>94</v>
      </c>
      <c r="E968" s="192"/>
      <c r="F968" s="192"/>
      <c r="G968" s="192"/>
      <c r="H968" s="192"/>
      <c r="I968" s="463">
        <f>J967+J966</f>
        <v>2.09</v>
      </c>
      <c r="J968" s="463"/>
      <c r="K968" s="463">
        <f>L967+L966</f>
        <v>47.31</v>
      </c>
      <c r="L968" s="463"/>
      <c r="O968" s="231">
        <f>I968</f>
        <v>2.09</v>
      </c>
      <c r="P968" s="231">
        <f>K968</f>
        <v>47.31</v>
      </c>
    </row>
    <row r="970" spans="1:22" ht="53.25" x14ac:dyDescent="0.25">
      <c r="A970" s="217">
        <v>121</v>
      </c>
      <c r="B970" s="217" t="str">
        <f>[2]Source!E1046</f>
        <v>91</v>
      </c>
      <c r="C970" s="190" t="s">
        <v>304</v>
      </c>
      <c r="D970" s="190" t="s">
        <v>123</v>
      </c>
      <c r="E970" s="218" t="str">
        <f>[2]Source!H1046</f>
        <v>1  ШТ.</v>
      </c>
      <c r="F970" s="219">
        <f>[2]Source!I1046</f>
        <v>1</v>
      </c>
      <c r="G970" s="220"/>
      <c r="H970" s="221"/>
      <c r="I970" s="219"/>
      <c r="J970" s="222"/>
      <c r="K970" s="219"/>
      <c r="L970" s="222"/>
      <c r="Q970" s="113">
        <f>[2]Source!X1046</f>
        <v>47.06</v>
      </c>
      <c r="R970" s="113">
        <f>[2]Source!X1047</f>
        <v>912.26</v>
      </c>
      <c r="S970" s="113">
        <f>[2]Source!Y1046</f>
        <v>35.39</v>
      </c>
      <c r="T970" s="113">
        <f>[2]Source!Y1047</f>
        <v>410.52</v>
      </c>
      <c r="U970" s="113">
        <f>ROUND((175/100)*ROUND([2]Source!R1046, 2), 2)</f>
        <v>1.65</v>
      </c>
      <c r="V970" s="113">
        <f>ROUND((157/100)*ROUND([2]Source!R1047, 2), 2)</f>
        <v>35.76</v>
      </c>
    </row>
    <row r="971" spans="1:22" ht="15" x14ac:dyDescent="0.25">
      <c r="A971" s="217"/>
      <c r="B971" s="217"/>
      <c r="C971" s="190"/>
      <c r="D971" s="190" t="s">
        <v>84</v>
      </c>
      <c r="E971" s="218"/>
      <c r="F971" s="219"/>
      <c r="G971" s="220">
        <f>[2]Source!AO1046</f>
        <v>21.13</v>
      </c>
      <c r="H971" s="221" t="str">
        <f>[2]Source!DG1046</f>
        <v>)*1,67</v>
      </c>
      <c r="I971" s="219">
        <f>[2]Source!AV1047</f>
        <v>1.0669999999999999</v>
      </c>
      <c r="J971" s="222">
        <f>[2]Source!S1046</f>
        <v>37.65</v>
      </c>
      <c r="K971" s="219">
        <f>IF([2]Source!BA1047&lt;&gt; 0, [2]Source!BA1047, 1)</f>
        <v>24.23</v>
      </c>
      <c r="L971" s="222">
        <f>[2]Source!S1047</f>
        <v>912.26</v>
      </c>
    </row>
    <row r="972" spans="1:22" ht="15" x14ac:dyDescent="0.25">
      <c r="A972" s="217"/>
      <c r="B972" s="217"/>
      <c r="C972" s="190"/>
      <c r="D972" s="190" t="s">
        <v>85</v>
      </c>
      <c r="E972" s="218"/>
      <c r="F972" s="219"/>
      <c r="G972" s="220">
        <f>[2]Source!AM1046</f>
        <v>2.23</v>
      </c>
      <c r="H972" s="221" t="str">
        <f>[2]Source!DE1046</f>
        <v/>
      </c>
      <c r="I972" s="219">
        <f>[2]Source!AV1047</f>
        <v>1.0669999999999999</v>
      </c>
      <c r="J972" s="222">
        <f>[2]Source!Q1046-J983</f>
        <v>2.38</v>
      </c>
      <c r="K972" s="219">
        <f>IF([2]Source!BB1047&lt;&gt; 0, [2]Source!BB1047, 1)</f>
        <v>10</v>
      </c>
      <c r="L972" s="222">
        <f>[2]Source!Q1047-L983</f>
        <v>23.8</v>
      </c>
    </row>
    <row r="973" spans="1:22" ht="15" x14ac:dyDescent="0.25">
      <c r="A973" s="217"/>
      <c r="B973" s="217"/>
      <c r="C973" s="190"/>
      <c r="D973" s="190" t="s">
        <v>86</v>
      </c>
      <c r="E973" s="218"/>
      <c r="F973" s="219"/>
      <c r="G973" s="220">
        <f>[2]Source!AN1046</f>
        <v>0.53</v>
      </c>
      <c r="H973" s="221" t="str">
        <f>[2]Source!DE1046</f>
        <v/>
      </c>
      <c r="I973" s="219">
        <f>[2]Source!AV1047</f>
        <v>1.0669999999999999</v>
      </c>
      <c r="J973" s="223">
        <f>[2]Source!R1046-J984</f>
        <v>0.56000000000000005</v>
      </c>
      <c r="K973" s="219">
        <f>IF([2]Source!BS1047&lt;&gt; 0, [2]Source!BS1047, 1)</f>
        <v>24.23</v>
      </c>
      <c r="L973" s="223">
        <f>[2]Source!R1047-L984</f>
        <v>13.57</v>
      </c>
    </row>
    <row r="974" spans="1:22" ht="15" x14ac:dyDescent="0.25">
      <c r="A974" s="217"/>
      <c r="B974" s="217"/>
      <c r="C974" s="190"/>
      <c r="D974" s="190" t="s">
        <v>87</v>
      </c>
      <c r="E974" s="218"/>
      <c r="F974" s="219"/>
      <c r="G974" s="220">
        <f>[2]Source!AL1046</f>
        <v>8.1199999999999992</v>
      </c>
      <c r="H974" s="221" t="str">
        <f>[2]Source!DD1046</f>
        <v/>
      </c>
      <c r="I974" s="219">
        <f>[2]Source!AW1047</f>
        <v>1</v>
      </c>
      <c r="J974" s="222">
        <f>[2]Source!P1046</f>
        <v>8.1199999999999992</v>
      </c>
      <c r="K974" s="219">
        <f>IF([2]Source!BC1047&lt;&gt; 0, [2]Source!BC1047, 1)</f>
        <v>5.58</v>
      </c>
      <c r="L974" s="222">
        <f>[2]Source!P1047</f>
        <v>45.31</v>
      </c>
    </row>
    <row r="975" spans="1:22" ht="90" x14ac:dyDescent="0.25">
      <c r="A975" s="217">
        <v>122</v>
      </c>
      <c r="B975" s="217" t="str">
        <f>[2]Source!E1048</f>
        <v>91,1</v>
      </c>
      <c r="C975" s="190" t="str">
        <f>[2]Source!F1048</f>
        <v>1.19-11-15</v>
      </c>
      <c r="D975" s="190" t="s">
        <v>124</v>
      </c>
      <c r="E975" s="218" t="str">
        <f>[2]Source!H1048</f>
        <v>шт.</v>
      </c>
      <c r="F975" s="219">
        <f>[2]Source!I1048</f>
        <v>1</v>
      </c>
      <c r="G975" s="220">
        <f>[2]Source!AK1048</f>
        <v>1318.55</v>
      </c>
      <c r="H975" s="242" t="s">
        <v>97</v>
      </c>
      <c r="I975" s="219">
        <f>[2]Source!AW1049</f>
        <v>1</v>
      </c>
      <c r="J975" s="222">
        <f>[2]Source!O1048</f>
        <v>1318.55</v>
      </c>
      <c r="K975" s="219">
        <f>IF([2]Source!BC1049&lt;&gt; 0, [2]Source!BC1049, 1)</f>
        <v>2.65</v>
      </c>
      <c r="L975" s="222">
        <f>[2]Source!O1049</f>
        <v>3494.16</v>
      </c>
      <c r="Q975" s="113">
        <f>[2]Source!X1048</f>
        <v>0</v>
      </c>
      <c r="R975" s="113">
        <f>[2]Source!X1049</f>
        <v>0</v>
      </c>
      <c r="S975" s="113">
        <f>[2]Source!Y1048</f>
        <v>0</v>
      </c>
      <c r="T975" s="113">
        <f>[2]Source!Y1049</f>
        <v>0</v>
      </c>
      <c r="U975" s="113">
        <f>ROUND((175/100)*ROUND([2]Source!R1048, 2), 2)</f>
        <v>0</v>
      </c>
      <c r="V975" s="113">
        <f>ROUND((157/100)*ROUND([2]Source!R1049, 2), 2)</f>
        <v>0</v>
      </c>
    </row>
    <row r="976" spans="1:22" ht="15" x14ac:dyDescent="0.25">
      <c r="A976" s="217"/>
      <c r="B976" s="217"/>
      <c r="C976" s="190"/>
      <c r="D976" s="190" t="s">
        <v>88</v>
      </c>
      <c r="E976" s="218" t="s">
        <v>89</v>
      </c>
      <c r="F976" s="219">
        <f>[2]Source!DN1047</f>
        <v>125</v>
      </c>
      <c r="G976" s="220"/>
      <c r="H976" s="221"/>
      <c r="I976" s="219"/>
      <c r="J976" s="222">
        <f>SUM(Q970:Q975)</f>
        <v>47.06</v>
      </c>
      <c r="K976" s="219">
        <f>[2]Source!BZ1047</f>
        <v>100</v>
      </c>
      <c r="L976" s="222">
        <f>SUM(R970:R975)</f>
        <v>912.26</v>
      </c>
    </row>
    <row r="977" spans="1:22" ht="15" x14ac:dyDescent="0.25">
      <c r="A977" s="217"/>
      <c r="B977" s="217"/>
      <c r="C977" s="190"/>
      <c r="D977" s="190" t="s">
        <v>90</v>
      </c>
      <c r="E977" s="218" t="s">
        <v>89</v>
      </c>
      <c r="F977" s="219">
        <f>[2]Source!DO1047</f>
        <v>94</v>
      </c>
      <c r="G977" s="220"/>
      <c r="H977" s="221"/>
      <c r="I977" s="219"/>
      <c r="J977" s="222">
        <f>SUM(S970:S976)</f>
        <v>35.39</v>
      </c>
      <c r="K977" s="219">
        <f>[2]Source!CA1047</f>
        <v>45</v>
      </c>
      <c r="L977" s="222">
        <f>SUM(T970:T976)</f>
        <v>410.52</v>
      </c>
    </row>
    <row r="978" spans="1:22" ht="15" x14ac:dyDescent="0.25">
      <c r="A978" s="217"/>
      <c r="B978" s="217"/>
      <c r="C978" s="190"/>
      <c r="D978" s="190" t="s">
        <v>91</v>
      </c>
      <c r="E978" s="218" t="s">
        <v>89</v>
      </c>
      <c r="F978" s="219">
        <f>175</f>
        <v>175</v>
      </c>
      <c r="G978" s="220"/>
      <c r="H978" s="221"/>
      <c r="I978" s="219"/>
      <c r="J978" s="222">
        <f>SUM(U970:U977)-J985</f>
        <v>0.98</v>
      </c>
      <c r="K978" s="219">
        <f>157</f>
        <v>157</v>
      </c>
      <c r="L978" s="222">
        <f>SUM(V970:V977)-L985</f>
        <v>21.3</v>
      </c>
    </row>
    <row r="979" spans="1:22" ht="15" x14ac:dyDescent="0.25">
      <c r="A979" s="224"/>
      <c r="B979" s="224"/>
      <c r="C979" s="191"/>
      <c r="D979" s="191" t="s">
        <v>92</v>
      </c>
      <c r="E979" s="225" t="s">
        <v>93</v>
      </c>
      <c r="F979" s="226">
        <f>[2]Source!AQ1046</f>
        <v>1.82</v>
      </c>
      <c r="G979" s="227"/>
      <c r="H979" s="228" t="str">
        <f>[2]Source!DI1046</f>
        <v/>
      </c>
      <c r="I979" s="226">
        <f>[2]Source!AV1047</f>
        <v>1.0669999999999999</v>
      </c>
      <c r="J979" s="229">
        <f>[2]Source!U1046</f>
        <v>1.94</v>
      </c>
      <c r="K979" s="226"/>
      <c r="L979" s="229"/>
    </row>
    <row r="980" spans="1:22" ht="14.25" x14ac:dyDescent="0.2">
      <c r="D980" s="230" t="s">
        <v>94</v>
      </c>
      <c r="I980" s="462">
        <f>J971+J972+J974+J976+J977+J978+SUM(J975:J975)</f>
        <v>1450.13</v>
      </c>
      <c r="J980" s="462"/>
      <c r="K980" s="462">
        <f>L971+L972+L974+L976+L977+L978+SUM(L975:L975)</f>
        <v>5819.61</v>
      </c>
      <c r="L980" s="462"/>
      <c r="O980" s="231">
        <f>J971+J972+J974+J976+J977+J978+SUM(J975:J975)</f>
        <v>1450.13</v>
      </c>
      <c r="P980" s="231">
        <f>L971+L972+L974+L976+L977+L978+SUM(L975:L975)</f>
        <v>5819.61</v>
      </c>
    </row>
    <row r="982" spans="1:22" ht="53.25" x14ac:dyDescent="0.25">
      <c r="A982" s="217">
        <v>123</v>
      </c>
      <c r="B982" s="217" t="str">
        <f>CONCATENATE([2]Source!E1046, "/1")</f>
        <v>91/1</v>
      </c>
      <c r="C982" s="190" t="s">
        <v>305</v>
      </c>
      <c r="D982" s="190" t="s">
        <v>95</v>
      </c>
      <c r="E982" s="218" t="str">
        <f>[2]Source!H1046</f>
        <v>1  ШТ.</v>
      </c>
      <c r="F982" s="219">
        <f>[2]Source!I1046</f>
        <v>1</v>
      </c>
      <c r="G982" s="220"/>
      <c r="H982" s="221"/>
      <c r="I982" s="219"/>
      <c r="J982" s="222"/>
      <c r="K982" s="219"/>
      <c r="L982" s="222"/>
    </row>
    <row r="983" spans="1:22" ht="15" x14ac:dyDescent="0.25">
      <c r="A983" s="217"/>
      <c r="B983" s="217"/>
      <c r="C983" s="190"/>
      <c r="D983" s="190" t="s">
        <v>85</v>
      </c>
      <c r="E983" s="218"/>
      <c r="F983" s="219"/>
      <c r="G983" s="220">
        <f t="shared" ref="G983:L983" si="40">G984</f>
        <v>0.53</v>
      </c>
      <c r="H983" s="232" t="str">
        <f t="shared" si="40"/>
        <v>)*(1.67-1)</v>
      </c>
      <c r="I983" s="219">
        <f t="shared" si="40"/>
        <v>1.0669999999999999</v>
      </c>
      <c r="J983" s="222">
        <f t="shared" si="40"/>
        <v>0.38</v>
      </c>
      <c r="K983" s="219">
        <f t="shared" si="40"/>
        <v>24.23</v>
      </c>
      <c r="L983" s="222">
        <f t="shared" si="40"/>
        <v>9.2100000000000009</v>
      </c>
    </row>
    <row r="984" spans="1:22" ht="15" x14ac:dyDescent="0.25">
      <c r="A984" s="217"/>
      <c r="B984" s="217"/>
      <c r="C984" s="190"/>
      <c r="D984" s="190" t="s">
        <v>86</v>
      </c>
      <c r="E984" s="218"/>
      <c r="F984" s="219"/>
      <c r="G984" s="220">
        <f>[2]Source!AN1046</f>
        <v>0.53</v>
      </c>
      <c r="H984" s="232" t="s">
        <v>96</v>
      </c>
      <c r="I984" s="219">
        <f>[2]Source!AV1047</f>
        <v>1.0669999999999999</v>
      </c>
      <c r="J984" s="223">
        <f>ROUND(F970*G984*I984*(1.67-1), 2)</f>
        <v>0.38</v>
      </c>
      <c r="K984" s="219">
        <f>IF([2]Source!BS1047&lt;&gt; 0, [2]Source!BS1047, 1)</f>
        <v>24.23</v>
      </c>
      <c r="L984" s="223">
        <f>ROUND(ROUND(F970*G984*I984*(1.67-1), 2)*K984, 2)</f>
        <v>9.2100000000000009</v>
      </c>
    </row>
    <row r="985" spans="1:22" ht="15" x14ac:dyDescent="0.25">
      <c r="A985" s="217"/>
      <c r="B985" s="217"/>
      <c r="C985" s="190"/>
      <c r="D985" s="190" t="s">
        <v>91</v>
      </c>
      <c r="E985" s="218" t="s">
        <v>89</v>
      </c>
      <c r="F985" s="219">
        <f>175</f>
        <v>175</v>
      </c>
      <c r="G985" s="220"/>
      <c r="H985" s="221"/>
      <c r="I985" s="219"/>
      <c r="J985" s="222">
        <f>ROUND(J984*(F985/100), 2)</f>
        <v>0.67</v>
      </c>
      <c r="K985" s="219">
        <f>157</f>
        <v>157</v>
      </c>
      <c r="L985" s="222">
        <f>ROUND(L984*(K985/100), 2)</f>
        <v>14.46</v>
      </c>
    </row>
    <row r="986" spans="1:22" ht="14.25" x14ac:dyDescent="0.2">
      <c r="A986" s="192"/>
      <c r="B986" s="192"/>
      <c r="C986" s="192"/>
      <c r="D986" s="233" t="s">
        <v>94</v>
      </c>
      <c r="E986" s="192"/>
      <c r="F986" s="192"/>
      <c r="G986" s="192"/>
      <c r="H986" s="192"/>
      <c r="I986" s="463">
        <f>J985+J984</f>
        <v>1.05</v>
      </c>
      <c r="J986" s="463"/>
      <c r="K986" s="463">
        <f>L985+L984</f>
        <v>23.67</v>
      </c>
      <c r="L986" s="463"/>
      <c r="O986" s="231">
        <f>I986</f>
        <v>1.05</v>
      </c>
      <c r="P986" s="231">
        <f>K986</f>
        <v>23.67</v>
      </c>
    </row>
    <row r="988" spans="1:22" ht="53.25" x14ac:dyDescent="0.25">
      <c r="A988" s="217">
        <v>124</v>
      </c>
      <c r="B988" s="217" t="str">
        <f>[2]Source!E1050</f>
        <v>92</v>
      </c>
      <c r="C988" s="190" t="s">
        <v>306</v>
      </c>
      <c r="D988" s="190" t="s">
        <v>125</v>
      </c>
      <c r="E988" s="218" t="str">
        <f>[2]Source!H1050</f>
        <v>1  ШТ.</v>
      </c>
      <c r="F988" s="219">
        <f>[2]Source!I1050</f>
        <v>1</v>
      </c>
      <c r="G988" s="220"/>
      <c r="H988" s="221"/>
      <c r="I988" s="219"/>
      <c r="J988" s="222"/>
      <c r="K988" s="219"/>
      <c r="L988" s="222"/>
      <c r="Q988" s="113">
        <f>[2]Source!X1050</f>
        <v>47.06</v>
      </c>
      <c r="R988" s="113">
        <f>[2]Source!X1051</f>
        <v>912.26</v>
      </c>
      <c r="S988" s="113">
        <f>[2]Source!Y1050</f>
        <v>35.39</v>
      </c>
      <c r="T988" s="113">
        <f>[2]Source!Y1051</f>
        <v>410.52</v>
      </c>
      <c r="U988" s="113">
        <f>ROUND((175/100)*ROUND([2]Source!R1050, 2), 2)</f>
        <v>1.65</v>
      </c>
      <c r="V988" s="113">
        <f>ROUND((157/100)*ROUND([2]Source!R1051, 2), 2)</f>
        <v>35.76</v>
      </c>
    </row>
    <row r="989" spans="1:22" ht="15" x14ac:dyDescent="0.25">
      <c r="A989" s="217"/>
      <c r="B989" s="217"/>
      <c r="C989" s="190"/>
      <c r="D989" s="190" t="s">
        <v>84</v>
      </c>
      <c r="E989" s="218"/>
      <c r="F989" s="219"/>
      <c r="G989" s="220">
        <f>[2]Source!AO1050</f>
        <v>21.13</v>
      </c>
      <c r="H989" s="221" t="str">
        <f>[2]Source!DG1050</f>
        <v>)*1,67</v>
      </c>
      <c r="I989" s="219">
        <f>[2]Source!AV1051</f>
        <v>1.0669999999999999</v>
      </c>
      <c r="J989" s="222">
        <f>[2]Source!S1050</f>
        <v>37.65</v>
      </c>
      <c r="K989" s="219">
        <f>IF([2]Source!BA1051&lt;&gt; 0, [2]Source!BA1051, 1)</f>
        <v>24.23</v>
      </c>
      <c r="L989" s="222">
        <f>[2]Source!S1051</f>
        <v>912.26</v>
      </c>
    </row>
    <row r="990" spans="1:22" ht="15" x14ac:dyDescent="0.25">
      <c r="A990" s="217"/>
      <c r="B990" s="217"/>
      <c r="C990" s="190"/>
      <c r="D990" s="190" t="s">
        <v>85</v>
      </c>
      <c r="E990" s="218"/>
      <c r="F990" s="219"/>
      <c r="G990" s="220">
        <f>[2]Source!AM1050</f>
        <v>2.23</v>
      </c>
      <c r="H990" s="221" t="str">
        <f>[2]Source!DE1050</f>
        <v/>
      </c>
      <c r="I990" s="219">
        <f>[2]Source!AV1051</f>
        <v>1.0669999999999999</v>
      </c>
      <c r="J990" s="222">
        <f>[2]Source!Q1050-J1000</f>
        <v>2.38</v>
      </c>
      <c r="K990" s="219">
        <f>IF([2]Source!BB1051&lt;&gt; 0, [2]Source!BB1051, 1)</f>
        <v>10</v>
      </c>
      <c r="L990" s="222">
        <f>[2]Source!Q1051-L1000</f>
        <v>23.8</v>
      </c>
    </row>
    <row r="991" spans="1:22" ht="15" x14ac:dyDescent="0.25">
      <c r="A991" s="217"/>
      <c r="B991" s="217"/>
      <c r="C991" s="190"/>
      <c r="D991" s="190" t="s">
        <v>86</v>
      </c>
      <c r="E991" s="218"/>
      <c r="F991" s="219"/>
      <c r="G991" s="220">
        <f>[2]Source!AN1050</f>
        <v>0.53</v>
      </c>
      <c r="H991" s="221" t="str">
        <f>[2]Source!DE1050</f>
        <v/>
      </c>
      <c r="I991" s="219">
        <f>[2]Source!AV1051</f>
        <v>1.0669999999999999</v>
      </c>
      <c r="J991" s="223">
        <f>[2]Source!R1050-J1001</f>
        <v>0.56000000000000005</v>
      </c>
      <c r="K991" s="219">
        <f>IF([2]Source!BS1051&lt;&gt; 0, [2]Source!BS1051, 1)</f>
        <v>24.23</v>
      </c>
      <c r="L991" s="223">
        <f>[2]Source!R1051-L1001</f>
        <v>13.57</v>
      </c>
    </row>
    <row r="992" spans="1:22" ht="15" x14ac:dyDescent="0.25">
      <c r="A992" s="217"/>
      <c r="B992" s="217"/>
      <c r="C992" s="190"/>
      <c r="D992" s="190" t="s">
        <v>87</v>
      </c>
      <c r="E992" s="218"/>
      <c r="F992" s="219"/>
      <c r="G992" s="220">
        <f>[2]Source!AL1050</f>
        <v>8.1199999999999992</v>
      </c>
      <c r="H992" s="221" t="str">
        <f>[2]Source!DD1050</f>
        <v/>
      </c>
      <c r="I992" s="219">
        <f>[2]Source!AW1051</f>
        <v>1</v>
      </c>
      <c r="J992" s="222">
        <f>[2]Source!P1050</f>
        <v>8.1199999999999992</v>
      </c>
      <c r="K992" s="219">
        <f>IF([2]Source!BC1051&lt;&gt; 0, [2]Source!BC1051, 1)</f>
        <v>5.58</v>
      </c>
      <c r="L992" s="222">
        <f>[2]Source!P1051</f>
        <v>45.31</v>
      </c>
    </row>
    <row r="993" spans="1:22" ht="15" x14ac:dyDescent="0.25">
      <c r="A993" s="217"/>
      <c r="B993" s="217"/>
      <c r="C993" s="190"/>
      <c r="D993" s="190" t="s">
        <v>88</v>
      </c>
      <c r="E993" s="218" t="s">
        <v>89</v>
      </c>
      <c r="F993" s="219">
        <f>[2]Source!DN1051</f>
        <v>125</v>
      </c>
      <c r="G993" s="220"/>
      <c r="H993" s="221"/>
      <c r="I993" s="219"/>
      <c r="J993" s="222">
        <f>SUM(Q988:Q992)</f>
        <v>47.06</v>
      </c>
      <c r="K993" s="219">
        <f>[2]Source!BZ1051</f>
        <v>100</v>
      </c>
      <c r="L993" s="222">
        <f>SUM(R988:R992)</f>
        <v>912.26</v>
      </c>
    </row>
    <row r="994" spans="1:22" ht="15" x14ac:dyDescent="0.25">
      <c r="A994" s="217"/>
      <c r="B994" s="217"/>
      <c r="C994" s="190"/>
      <c r="D994" s="190" t="s">
        <v>90</v>
      </c>
      <c r="E994" s="218" t="s">
        <v>89</v>
      </c>
      <c r="F994" s="219">
        <f>[2]Source!DO1051</f>
        <v>94</v>
      </c>
      <c r="G994" s="220"/>
      <c r="H994" s="221"/>
      <c r="I994" s="219"/>
      <c r="J994" s="222">
        <f>SUM(S988:S993)</f>
        <v>35.39</v>
      </c>
      <c r="K994" s="219">
        <f>[2]Source!CA1051</f>
        <v>45</v>
      </c>
      <c r="L994" s="222">
        <f>SUM(T988:T993)</f>
        <v>410.52</v>
      </c>
    </row>
    <row r="995" spans="1:22" ht="15" x14ac:dyDescent="0.25">
      <c r="A995" s="217"/>
      <c r="B995" s="217"/>
      <c r="C995" s="190"/>
      <c r="D995" s="190" t="s">
        <v>91</v>
      </c>
      <c r="E995" s="218" t="s">
        <v>89</v>
      </c>
      <c r="F995" s="219">
        <f>175</f>
        <v>175</v>
      </c>
      <c r="G995" s="220"/>
      <c r="H995" s="221"/>
      <c r="I995" s="219"/>
      <c r="J995" s="222">
        <f>SUM(U988:U994)-J1002</f>
        <v>0.98</v>
      </c>
      <c r="K995" s="219">
        <f>157</f>
        <v>157</v>
      </c>
      <c r="L995" s="222">
        <f>SUM(V988:V994)-L1002</f>
        <v>21.3</v>
      </c>
    </row>
    <row r="996" spans="1:22" ht="15" x14ac:dyDescent="0.25">
      <c r="A996" s="224"/>
      <c r="B996" s="224"/>
      <c r="C996" s="191"/>
      <c r="D996" s="191" t="s">
        <v>92</v>
      </c>
      <c r="E996" s="225" t="s">
        <v>93</v>
      </c>
      <c r="F996" s="226">
        <f>[2]Source!AQ1050</f>
        <v>1.82</v>
      </c>
      <c r="G996" s="227"/>
      <c r="H996" s="228" t="str">
        <f>[2]Source!DI1050</f>
        <v/>
      </c>
      <c r="I996" s="226">
        <f>[2]Source!AV1051</f>
        <v>1.0669999999999999</v>
      </c>
      <c r="J996" s="229">
        <f>[2]Source!U1050</f>
        <v>1.94</v>
      </c>
      <c r="K996" s="226"/>
      <c r="L996" s="229"/>
    </row>
    <row r="997" spans="1:22" ht="14.25" x14ac:dyDescent="0.2">
      <c r="D997" s="230" t="s">
        <v>94</v>
      </c>
      <c r="I997" s="462">
        <f>J989+J990+J992+J993+J994+J995</f>
        <v>131.58000000000001</v>
      </c>
      <c r="J997" s="462"/>
      <c r="K997" s="462">
        <f>L989+L990+L992+L993+L994+L995</f>
        <v>2325.4499999999998</v>
      </c>
      <c r="L997" s="462"/>
      <c r="O997" s="231">
        <f>J989+J990+J992+J993+J994+J995</f>
        <v>131.58000000000001</v>
      </c>
      <c r="P997" s="231">
        <f>L989+L990+L992+L993+L994+L995</f>
        <v>2325.4499999999998</v>
      </c>
    </row>
    <row r="999" spans="1:22" ht="53.25" x14ac:dyDescent="0.25">
      <c r="A999" s="217">
        <v>125</v>
      </c>
      <c r="B999" s="217" t="str">
        <f>CONCATENATE([2]Source!E1050, "/1")</f>
        <v>92/1</v>
      </c>
      <c r="C999" s="190" t="s">
        <v>307</v>
      </c>
      <c r="D999" s="190" t="s">
        <v>95</v>
      </c>
      <c r="E999" s="218" t="str">
        <f>[2]Source!H1050</f>
        <v>1  ШТ.</v>
      </c>
      <c r="F999" s="219">
        <f>[2]Source!I1050</f>
        <v>1</v>
      </c>
      <c r="G999" s="220"/>
      <c r="H999" s="221"/>
      <c r="I999" s="219"/>
      <c r="J999" s="222"/>
      <c r="K999" s="219"/>
      <c r="L999" s="222"/>
    </row>
    <row r="1000" spans="1:22" ht="15" x14ac:dyDescent="0.25">
      <c r="A1000" s="217"/>
      <c r="B1000" s="217"/>
      <c r="C1000" s="190"/>
      <c r="D1000" s="190" t="s">
        <v>85</v>
      </c>
      <c r="E1000" s="218"/>
      <c r="F1000" s="219"/>
      <c r="G1000" s="220">
        <f t="shared" ref="G1000:L1000" si="41">G1001</f>
        <v>0.53</v>
      </c>
      <c r="H1000" s="232" t="str">
        <f t="shared" si="41"/>
        <v>)*(1.67-1)</v>
      </c>
      <c r="I1000" s="219">
        <f t="shared" si="41"/>
        <v>1.0669999999999999</v>
      </c>
      <c r="J1000" s="222">
        <f t="shared" si="41"/>
        <v>0.38</v>
      </c>
      <c r="K1000" s="219">
        <f t="shared" si="41"/>
        <v>24.23</v>
      </c>
      <c r="L1000" s="222">
        <f t="shared" si="41"/>
        <v>9.2100000000000009</v>
      </c>
    </row>
    <row r="1001" spans="1:22" ht="15" x14ac:dyDescent="0.25">
      <c r="A1001" s="217"/>
      <c r="B1001" s="217"/>
      <c r="C1001" s="190"/>
      <c r="D1001" s="190" t="s">
        <v>86</v>
      </c>
      <c r="E1001" s="218"/>
      <c r="F1001" s="219"/>
      <c r="G1001" s="220">
        <f>[2]Source!AN1050</f>
        <v>0.53</v>
      </c>
      <c r="H1001" s="232" t="s">
        <v>96</v>
      </c>
      <c r="I1001" s="219">
        <f>[2]Source!AV1051</f>
        <v>1.0669999999999999</v>
      </c>
      <c r="J1001" s="223">
        <f>ROUND(F988*G1001*I1001*(1.67-1), 2)</f>
        <v>0.38</v>
      </c>
      <c r="K1001" s="219">
        <f>IF([2]Source!BS1051&lt;&gt; 0, [2]Source!BS1051, 1)</f>
        <v>24.23</v>
      </c>
      <c r="L1001" s="223">
        <f>ROUND(ROUND(F988*G1001*I1001*(1.67-1), 2)*K1001, 2)</f>
        <v>9.2100000000000009</v>
      </c>
    </row>
    <row r="1002" spans="1:22" ht="15" x14ac:dyDescent="0.25">
      <c r="A1002" s="217"/>
      <c r="B1002" s="217"/>
      <c r="C1002" s="190"/>
      <c r="D1002" s="190" t="s">
        <v>91</v>
      </c>
      <c r="E1002" s="218" t="s">
        <v>89</v>
      </c>
      <c r="F1002" s="219">
        <f>175</f>
        <v>175</v>
      </c>
      <c r="G1002" s="220"/>
      <c r="H1002" s="221"/>
      <c r="I1002" s="219"/>
      <c r="J1002" s="222">
        <f>ROUND(J1001*(F1002/100), 2)</f>
        <v>0.67</v>
      </c>
      <c r="K1002" s="219">
        <f>157</f>
        <v>157</v>
      </c>
      <c r="L1002" s="222">
        <f>ROUND(L1001*(K1002/100), 2)</f>
        <v>14.46</v>
      </c>
    </row>
    <row r="1003" spans="1:22" ht="14.25" x14ac:dyDescent="0.2">
      <c r="A1003" s="192"/>
      <c r="B1003" s="192"/>
      <c r="C1003" s="192"/>
      <c r="D1003" s="233" t="s">
        <v>94</v>
      </c>
      <c r="E1003" s="192"/>
      <c r="F1003" s="192"/>
      <c r="G1003" s="192"/>
      <c r="H1003" s="192"/>
      <c r="I1003" s="463">
        <f>J1002+J1001</f>
        <v>1.05</v>
      </c>
      <c r="J1003" s="463"/>
      <c r="K1003" s="463">
        <f>L1002+L1001</f>
        <v>23.67</v>
      </c>
      <c r="L1003" s="463"/>
      <c r="O1003" s="231">
        <f>I1003</f>
        <v>1.05</v>
      </c>
      <c r="P1003" s="231">
        <f>K1003</f>
        <v>23.67</v>
      </c>
    </row>
    <row r="1005" spans="1:22" ht="70.5" x14ac:dyDescent="0.25">
      <c r="A1005" s="224">
        <v>126</v>
      </c>
      <c r="B1005" s="224" t="str">
        <f>[2]Source!E1052</f>
        <v>93</v>
      </c>
      <c r="C1005" s="191" t="str">
        <f>[2]Source!F1052</f>
        <v>МКЭ-33-1821/8-1 от 20.11.2018г.</v>
      </c>
      <c r="D1005" s="191" t="s">
        <v>308</v>
      </c>
      <c r="E1005" s="225" t="str">
        <f>[2]Source!H1052</f>
        <v>шт.</v>
      </c>
      <c r="F1005" s="226">
        <f>[2]Source!I1052</f>
        <v>1</v>
      </c>
      <c r="G1005" s="229">
        <f>J1005/F1005</f>
        <v>1009.71</v>
      </c>
      <c r="H1005" s="228"/>
      <c r="I1005" s="226">
        <f>[2]Source!AW1053</f>
        <v>1</v>
      </c>
      <c r="J1005" s="229">
        <f>[2]Source!P1052</f>
        <v>1009.71</v>
      </c>
      <c r="K1005" s="226">
        <f>IF([2]Source!BC1053&lt;&gt; 0, [2]Source!BC1053, 1)</f>
        <v>5.58</v>
      </c>
      <c r="L1005" s="229">
        <f>[2]Source!P1053</f>
        <v>5634.2</v>
      </c>
      <c r="M1005" s="185">
        <f>N1005/5.58</f>
        <v>1009.71</v>
      </c>
      <c r="N1005" s="185">
        <f>5523.73*1.02*I1005*F1005</f>
        <v>5634.2</v>
      </c>
      <c r="Q1005" s="113">
        <f>[2]Source!X1052</f>
        <v>0</v>
      </c>
      <c r="R1005" s="113">
        <f>[2]Source!X1053</f>
        <v>0</v>
      </c>
      <c r="S1005" s="113">
        <f>[2]Source!Y1052</f>
        <v>0</v>
      </c>
      <c r="T1005" s="113">
        <f>[2]Source!Y1053</f>
        <v>0</v>
      </c>
      <c r="U1005" s="113">
        <f>ROUND((175/100)*ROUND([2]Source!R1052, 2), 2)</f>
        <v>0</v>
      </c>
      <c r="V1005" s="113">
        <f>ROUND((157/100)*ROUND([2]Source!R1053, 2), 2)</f>
        <v>0</v>
      </c>
    </row>
    <row r="1006" spans="1:22" ht="14.25" x14ac:dyDescent="0.2">
      <c r="A1006" s="192"/>
      <c r="B1006" s="192"/>
      <c r="C1006" s="192"/>
      <c r="D1006" s="233" t="s">
        <v>94</v>
      </c>
      <c r="E1006" s="192"/>
      <c r="F1006" s="192"/>
      <c r="G1006" s="192"/>
      <c r="H1006" s="192"/>
      <c r="I1006" s="463">
        <f>J1005</f>
        <v>1009.71</v>
      </c>
      <c r="J1006" s="463"/>
      <c r="K1006" s="463">
        <f>L1005</f>
        <v>5634.2</v>
      </c>
      <c r="L1006" s="463"/>
      <c r="O1006" s="231">
        <f>J1005</f>
        <v>1009.71</v>
      </c>
      <c r="P1006" s="231">
        <f>L1005</f>
        <v>5634.2</v>
      </c>
    </row>
    <row r="1008" spans="1:22" ht="53.25" x14ac:dyDescent="0.25">
      <c r="A1008" s="217">
        <v>127</v>
      </c>
      <c r="B1008" s="217" t="str">
        <f>[2]Source!E1134</f>
        <v>134</v>
      </c>
      <c r="C1008" s="190" t="s">
        <v>309</v>
      </c>
      <c r="D1008" s="190" t="s">
        <v>126</v>
      </c>
      <c r="E1008" s="218" t="str">
        <f>[2]Source!H1134</f>
        <v>1  ШТ.</v>
      </c>
      <c r="F1008" s="219">
        <f>[2]Source!I1134</f>
        <v>22</v>
      </c>
      <c r="G1008" s="220"/>
      <c r="H1008" s="221"/>
      <c r="I1008" s="219"/>
      <c r="J1008" s="222"/>
      <c r="K1008" s="219"/>
      <c r="L1008" s="222"/>
      <c r="Q1008" s="113">
        <f>[2]Source!X1134</f>
        <v>611.04999999999995</v>
      </c>
      <c r="R1008" s="113">
        <f>[2]Source!X1135</f>
        <v>11844.59</v>
      </c>
      <c r="S1008" s="113">
        <f>[2]Source!Y1134</f>
        <v>459.51</v>
      </c>
      <c r="T1008" s="113">
        <f>[2]Source!Y1135</f>
        <v>5330.07</v>
      </c>
      <c r="U1008" s="113">
        <f>ROUND((175/100)*ROUND([2]Source!R1134, 2), 2)</f>
        <v>9.61</v>
      </c>
      <c r="V1008" s="113">
        <f>ROUND((157/100)*ROUND([2]Source!R1135, 2), 2)</f>
        <v>208.84</v>
      </c>
    </row>
    <row r="1009" spans="1:16" ht="15" x14ac:dyDescent="0.25">
      <c r="A1009" s="217"/>
      <c r="B1009" s="217"/>
      <c r="C1009" s="190"/>
      <c r="D1009" s="190" t="s">
        <v>84</v>
      </c>
      <c r="E1009" s="218"/>
      <c r="F1009" s="219"/>
      <c r="G1009" s="220">
        <f>[2]Source!AO1134</f>
        <v>12.47</v>
      </c>
      <c r="H1009" s="221" t="str">
        <f>[2]Source!DG1134</f>
        <v>)*1,67</v>
      </c>
      <c r="I1009" s="219">
        <f>[2]Source!AV1135</f>
        <v>1.0669999999999999</v>
      </c>
      <c r="J1009" s="222">
        <f>[2]Source!S1134</f>
        <v>488.84</v>
      </c>
      <c r="K1009" s="219">
        <f>IF([2]Source!BA1135&lt;&gt; 0, [2]Source!BA1135, 1)</f>
        <v>24.23</v>
      </c>
      <c r="L1009" s="222">
        <f>[2]Source!S1135</f>
        <v>11844.59</v>
      </c>
    </row>
    <row r="1010" spans="1:16" ht="15" x14ac:dyDescent="0.25">
      <c r="A1010" s="217"/>
      <c r="B1010" s="217"/>
      <c r="C1010" s="190"/>
      <c r="D1010" s="190" t="s">
        <v>85</v>
      </c>
      <c r="E1010" s="218"/>
      <c r="F1010" s="219"/>
      <c r="G1010" s="220">
        <f>[2]Source!AM1134</f>
        <v>0.77</v>
      </c>
      <c r="H1010" s="221" t="str">
        <f>[2]Source!DE1134</f>
        <v/>
      </c>
      <c r="I1010" s="219">
        <f>[2]Source!AV1135</f>
        <v>1.0669999999999999</v>
      </c>
      <c r="J1010" s="222">
        <f>[2]Source!Q1134-J1020</f>
        <v>18.07</v>
      </c>
      <c r="K1010" s="219">
        <f>IF([2]Source!BB1135&lt;&gt; 0, [2]Source!BB1135, 1)</f>
        <v>9.27</v>
      </c>
      <c r="L1010" s="222">
        <f>[2]Source!Q1135-L1020</f>
        <v>167.51</v>
      </c>
    </row>
    <row r="1011" spans="1:16" ht="15" x14ac:dyDescent="0.25">
      <c r="A1011" s="217"/>
      <c r="B1011" s="217"/>
      <c r="C1011" s="190"/>
      <c r="D1011" s="190" t="s">
        <v>86</v>
      </c>
      <c r="E1011" s="218"/>
      <c r="F1011" s="219"/>
      <c r="G1011" s="220">
        <f>[2]Source!AN1134</f>
        <v>0.14000000000000001</v>
      </c>
      <c r="H1011" s="221" t="str">
        <f>[2]Source!DE1134</f>
        <v/>
      </c>
      <c r="I1011" s="219">
        <f>[2]Source!AV1135</f>
        <v>1.0669999999999999</v>
      </c>
      <c r="J1011" s="223">
        <f>[2]Source!R1134-J1021</f>
        <v>3.29</v>
      </c>
      <c r="K1011" s="219">
        <f>IF([2]Source!BS1135&lt;&gt; 0, [2]Source!BS1135, 1)</f>
        <v>24.23</v>
      </c>
      <c r="L1011" s="223">
        <f>[2]Source!R1135-L1021</f>
        <v>79.709999999999994</v>
      </c>
    </row>
    <row r="1012" spans="1:16" ht="15" x14ac:dyDescent="0.25">
      <c r="A1012" s="217"/>
      <c r="B1012" s="217"/>
      <c r="C1012" s="190"/>
      <c r="D1012" s="190" t="s">
        <v>87</v>
      </c>
      <c r="E1012" s="218"/>
      <c r="F1012" s="219"/>
      <c r="G1012" s="220">
        <f>[2]Source!AL1134</f>
        <v>16.53</v>
      </c>
      <c r="H1012" s="221" t="str">
        <f>[2]Source!DD1134</f>
        <v/>
      </c>
      <c r="I1012" s="219">
        <f>[2]Source!AW1135</f>
        <v>1</v>
      </c>
      <c r="J1012" s="222">
        <f>[2]Source!P1134</f>
        <v>363.66</v>
      </c>
      <c r="K1012" s="219">
        <f>IF([2]Source!BC1135&lt;&gt; 0, [2]Source!BC1135, 1)</f>
        <v>2.54</v>
      </c>
      <c r="L1012" s="222">
        <f>[2]Source!P1135</f>
        <v>923.7</v>
      </c>
    </row>
    <row r="1013" spans="1:16" ht="15" x14ac:dyDescent="0.25">
      <c r="A1013" s="217"/>
      <c r="B1013" s="217"/>
      <c r="C1013" s="190"/>
      <c r="D1013" s="190" t="s">
        <v>88</v>
      </c>
      <c r="E1013" s="218" t="s">
        <v>89</v>
      </c>
      <c r="F1013" s="219">
        <f>[2]Source!DN1135</f>
        <v>125</v>
      </c>
      <c r="G1013" s="220"/>
      <c r="H1013" s="221"/>
      <c r="I1013" s="219"/>
      <c r="J1013" s="222">
        <f>SUM(Q1008:Q1012)</f>
        <v>611.04999999999995</v>
      </c>
      <c r="K1013" s="219">
        <f>[2]Source!BZ1135</f>
        <v>100</v>
      </c>
      <c r="L1013" s="222">
        <f>SUM(R1008:R1012)</f>
        <v>11844.59</v>
      </c>
    </row>
    <row r="1014" spans="1:16" ht="15" x14ac:dyDescent="0.25">
      <c r="A1014" s="217"/>
      <c r="B1014" s="217"/>
      <c r="C1014" s="190"/>
      <c r="D1014" s="190" t="s">
        <v>90</v>
      </c>
      <c r="E1014" s="218" t="s">
        <v>89</v>
      </c>
      <c r="F1014" s="219">
        <f>[2]Source!DO1135</f>
        <v>94</v>
      </c>
      <c r="G1014" s="220"/>
      <c r="H1014" s="221"/>
      <c r="I1014" s="219"/>
      <c r="J1014" s="222">
        <f>SUM(S1008:S1013)</f>
        <v>459.51</v>
      </c>
      <c r="K1014" s="219">
        <f>[2]Source!CA1135</f>
        <v>45</v>
      </c>
      <c r="L1014" s="222">
        <f>SUM(T1008:T1013)</f>
        <v>5330.07</v>
      </c>
    </row>
    <row r="1015" spans="1:16" ht="15" x14ac:dyDescent="0.25">
      <c r="A1015" s="217"/>
      <c r="B1015" s="217"/>
      <c r="C1015" s="190"/>
      <c r="D1015" s="190" t="s">
        <v>91</v>
      </c>
      <c r="E1015" s="218" t="s">
        <v>89</v>
      </c>
      <c r="F1015" s="219">
        <f>175</f>
        <v>175</v>
      </c>
      <c r="G1015" s="220"/>
      <c r="H1015" s="221"/>
      <c r="I1015" s="219"/>
      <c r="J1015" s="222">
        <f>SUM(U1008:U1014)-J1022</f>
        <v>5.76</v>
      </c>
      <c r="K1015" s="219">
        <f>157</f>
        <v>157</v>
      </c>
      <c r="L1015" s="222">
        <f>SUM(V1008:V1014)-L1022</f>
        <v>125.14</v>
      </c>
    </row>
    <row r="1016" spans="1:16" ht="15" x14ac:dyDescent="0.25">
      <c r="A1016" s="224"/>
      <c r="B1016" s="224"/>
      <c r="C1016" s="191"/>
      <c r="D1016" s="191" t="s">
        <v>92</v>
      </c>
      <c r="E1016" s="225" t="s">
        <v>93</v>
      </c>
      <c r="F1016" s="226">
        <f>[2]Source!AQ1134</f>
        <v>1.06</v>
      </c>
      <c r="G1016" s="227"/>
      <c r="H1016" s="228" t="str">
        <f>[2]Source!DI1134</f>
        <v/>
      </c>
      <c r="I1016" s="226">
        <f>[2]Source!AV1135</f>
        <v>1.0669999999999999</v>
      </c>
      <c r="J1016" s="229">
        <f>[2]Source!U1134</f>
        <v>24.88</v>
      </c>
      <c r="K1016" s="226"/>
      <c r="L1016" s="229"/>
    </row>
    <row r="1017" spans="1:16" ht="14.25" x14ac:dyDescent="0.2">
      <c r="D1017" s="230" t="s">
        <v>94</v>
      </c>
      <c r="I1017" s="462">
        <f>J1009+J1010+J1012+J1013+J1014+J1015</f>
        <v>1946.89</v>
      </c>
      <c r="J1017" s="462"/>
      <c r="K1017" s="462">
        <f>L1009+L1010+L1012+L1013+L1014+L1015</f>
        <v>30235.599999999999</v>
      </c>
      <c r="L1017" s="462"/>
      <c r="O1017" s="231">
        <f>J1009+J1010+J1012+J1013+J1014+J1015</f>
        <v>1946.89</v>
      </c>
      <c r="P1017" s="231">
        <f>L1009+L1010+L1012+L1013+L1014+L1015</f>
        <v>30235.599999999999</v>
      </c>
    </row>
    <row r="1019" spans="1:16" ht="53.25" x14ac:dyDescent="0.25">
      <c r="A1019" s="217">
        <v>128</v>
      </c>
      <c r="B1019" s="217" t="str">
        <f>CONCATENATE([2]Source!E1134, "/1")</f>
        <v>134/1</v>
      </c>
      <c r="C1019" s="190" t="s">
        <v>310</v>
      </c>
      <c r="D1019" s="190" t="s">
        <v>95</v>
      </c>
      <c r="E1019" s="218" t="str">
        <f>[2]Source!H1134</f>
        <v>1  ШТ.</v>
      </c>
      <c r="F1019" s="219">
        <f>[2]Source!I1134</f>
        <v>22</v>
      </c>
      <c r="G1019" s="220"/>
      <c r="H1019" s="221"/>
      <c r="I1019" s="219"/>
      <c r="J1019" s="222"/>
      <c r="K1019" s="219"/>
      <c r="L1019" s="222"/>
    </row>
    <row r="1020" spans="1:16" ht="15" x14ac:dyDescent="0.25">
      <c r="A1020" s="217"/>
      <c r="B1020" s="217"/>
      <c r="C1020" s="190"/>
      <c r="D1020" s="190" t="s">
        <v>85</v>
      </c>
      <c r="E1020" s="218"/>
      <c r="F1020" s="219"/>
      <c r="G1020" s="220">
        <f t="shared" ref="G1020:L1020" si="42">G1021</f>
        <v>0.14000000000000001</v>
      </c>
      <c r="H1020" s="232" t="str">
        <f t="shared" si="42"/>
        <v>)*(1.67-1)</v>
      </c>
      <c r="I1020" s="219">
        <f t="shared" si="42"/>
        <v>1.0669999999999999</v>
      </c>
      <c r="J1020" s="222">
        <f t="shared" si="42"/>
        <v>2.2000000000000002</v>
      </c>
      <c r="K1020" s="219">
        <f t="shared" si="42"/>
        <v>24.23</v>
      </c>
      <c r="L1020" s="222">
        <f t="shared" si="42"/>
        <v>53.31</v>
      </c>
    </row>
    <row r="1021" spans="1:16" ht="15" x14ac:dyDescent="0.25">
      <c r="A1021" s="217"/>
      <c r="B1021" s="217"/>
      <c r="C1021" s="190"/>
      <c r="D1021" s="190" t="s">
        <v>86</v>
      </c>
      <c r="E1021" s="218"/>
      <c r="F1021" s="219"/>
      <c r="G1021" s="220">
        <f>[2]Source!AN1134</f>
        <v>0.14000000000000001</v>
      </c>
      <c r="H1021" s="232" t="s">
        <v>96</v>
      </c>
      <c r="I1021" s="219">
        <f>[2]Source!AV1135</f>
        <v>1.0669999999999999</v>
      </c>
      <c r="J1021" s="223">
        <f>ROUND(F1008*G1021*I1021*(1.67-1), 2)</f>
        <v>2.2000000000000002</v>
      </c>
      <c r="K1021" s="219">
        <f>IF([2]Source!BS1135&lt;&gt; 0, [2]Source!BS1135, 1)</f>
        <v>24.23</v>
      </c>
      <c r="L1021" s="223">
        <f>ROUND(ROUND(F1008*G1021*I1021*(1.67-1), 2)*K1021, 2)</f>
        <v>53.31</v>
      </c>
    </row>
    <row r="1022" spans="1:16" ht="15" x14ac:dyDescent="0.25">
      <c r="A1022" s="217"/>
      <c r="B1022" s="217"/>
      <c r="C1022" s="190"/>
      <c r="D1022" s="190" t="s">
        <v>91</v>
      </c>
      <c r="E1022" s="218" t="s">
        <v>89</v>
      </c>
      <c r="F1022" s="219">
        <f>175</f>
        <v>175</v>
      </c>
      <c r="G1022" s="220"/>
      <c r="H1022" s="221"/>
      <c r="I1022" s="219"/>
      <c r="J1022" s="222">
        <f>ROUND(J1021*(F1022/100), 2)</f>
        <v>3.85</v>
      </c>
      <c r="K1022" s="219">
        <f>157</f>
        <v>157</v>
      </c>
      <c r="L1022" s="222">
        <f>ROUND(L1021*(K1022/100), 2)</f>
        <v>83.7</v>
      </c>
    </row>
    <row r="1023" spans="1:16" ht="14.25" x14ac:dyDescent="0.2">
      <c r="A1023" s="192"/>
      <c r="B1023" s="192"/>
      <c r="C1023" s="192"/>
      <c r="D1023" s="233" t="s">
        <v>94</v>
      </c>
      <c r="E1023" s="192"/>
      <c r="F1023" s="192"/>
      <c r="G1023" s="192"/>
      <c r="H1023" s="192"/>
      <c r="I1023" s="463">
        <f>J1022+J1021</f>
        <v>6.05</v>
      </c>
      <c r="J1023" s="463"/>
      <c r="K1023" s="463">
        <f>L1022+L1021</f>
        <v>137.01</v>
      </c>
      <c r="L1023" s="463"/>
      <c r="O1023" s="231">
        <f>I1023</f>
        <v>6.05</v>
      </c>
      <c r="P1023" s="231">
        <f>K1023</f>
        <v>137.01</v>
      </c>
    </row>
    <row r="1025" spans="1:22" ht="75" x14ac:dyDescent="0.25">
      <c r="A1025" s="224">
        <v>129</v>
      </c>
      <c r="B1025" s="224" t="str">
        <f>[2]Source!E1140</f>
        <v>135</v>
      </c>
      <c r="C1025" s="191" t="str">
        <f>[2]Source!F1140</f>
        <v>1.19-6-75</v>
      </c>
      <c r="D1025" s="191" t="s">
        <v>127</v>
      </c>
      <c r="E1025" s="225" t="str">
        <f>[2]Source!H1140</f>
        <v>шт.</v>
      </c>
      <c r="F1025" s="226">
        <f>[2]Source!I1140</f>
        <v>22</v>
      </c>
      <c r="G1025" s="227">
        <f>[2]Source!AL1140</f>
        <v>258.63</v>
      </c>
      <c r="H1025" s="228" t="str">
        <f>[2]Source!DD1140</f>
        <v/>
      </c>
      <c r="I1025" s="226">
        <f>[2]Source!AW1141</f>
        <v>1</v>
      </c>
      <c r="J1025" s="229">
        <f>[2]Source!P1140</f>
        <v>5689.86</v>
      </c>
      <c r="K1025" s="226">
        <f>IF([2]Source!BC1141&lt;&gt; 0, [2]Source!BC1141, 1)</f>
        <v>3.51</v>
      </c>
      <c r="L1025" s="229">
        <f>[2]Source!P1141</f>
        <v>19971.41</v>
      </c>
      <c r="Q1025" s="113">
        <f>[2]Source!X1140</f>
        <v>0</v>
      </c>
      <c r="R1025" s="113">
        <f>[2]Source!X1141</f>
        <v>0</v>
      </c>
      <c r="S1025" s="113">
        <f>[2]Source!Y1140</f>
        <v>0</v>
      </c>
      <c r="T1025" s="113">
        <f>[2]Source!Y1141</f>
        <v>0</v>
      </c>
      <c r="U1025" s="113">
        <f>ROUND((175/100)*ROUND([2]Source!R1140, 2), 2)</f>
        <v>0</v>
      </c>
      <c r="V1025" s="113">
        <f>ROUND((157/100)*ROUND([2]Source!R1141, 2), 2)</f>
        <v>0</v>
      </c>
    </row>
    <row r="1026" spans="1:22" ht="14.25" x14ac:dyDescent="0.2">
      <c r="A1026" s="192"/>
      <c r="B1026" s="192"/>
      <c r="C1026" s="192"/>
      <c r="D1026" s="233" t="s">
        <v>94</v>
      </c>
      <c r="E1026" s="192"/>
      <c r="F1026" s="192"/>
      <c r="G1026" s="192"/>
      <c r="H1026" s="192"/>
      <c r="I1026" s="463">
        <f>J1025</f>
        <v>5689.86</v>
      </c>
      <c r="J1026" s="463"/>
      <c r="K1026" s="463">
        <f>L1025</f>
        <v>19971.41</v>
      </c>
      <c r="L1026" s="463"/>
      <c r="O1026" s="231">
        <f>J1025</f>
        <v>5689.86</v>
      </c>
      <c r="P1026" s="231">
        <f>L1025</f>
        <v>19971.41</v>
      </c>
    </row>
    <row r="1028" spans="1:22" ht="53.25" x14ac:dyDescent="0.25">
      <c r="A1028" s="217">
        <v>130</v>
      </c>
      <c r="B1028" s="217" t="str">
        <f>[2]Source!E1142</f>
        <v>136</v>
      </c>
      <c r="C1028" s="190" t="s">
        <v>311</v>
      </c>
      <c r="D1028" s="190" t="s">
        <v>128</v>
      </c>
      <c r="E1028" s="218" t="str">
        <f>[2]Source!H1142</f>
        <v>1  ШТ.</v>
      </c>
      <c r="F1028" s="219">
        <f>[2]Source!I1142</f>
        <v>3</v>
      </c>
      <c r="G1028" s="220"/>
      <c r="H1028" s="221"/>
      <c r="I1028" s="219"/>
      <c r="J1028" s="222"/>
      <c r="K1028" s="219"/>
      <c r="L1028" s="222"/>
      <c r="Q1028" s="113">
        <f>[2]Source!X1142</f>
        <v>93.81</v>
      </c>
      <c r="R1028" s="113">
        <f>[2]Source!X1143</f>
        <v>1818.46</v>
      </c>
      <c r="S1028" s="113">
        <f>[2]Source!Y1142</f>
        <v>70.55</v>
      </c>
      <c r="T1028" s="113">
        <f>[2]Source!Y1143</f>
        <v>818.31</v>
      </c>
      <c r="U1028" s="113">
        <f>ROUND((175/100)*ROUND([2]Source!R1142, 2), 2)</f>
        <v>1.31</v>
      </c>
      <c r="V1028" s="113">
        <f>ROUND((157/100)*ROUND([2]Source!R1143, 2), 2)</f>
        <v>28.53</v>
      </c>
    </row>
    <row r="1029" spans="1:22" ht="15" x14ac:dyDescent="0.25">
      <c r="A1029" s="217"/>
      <c r="B1029" s="217"/>
      <c r="C1029" s="190"/>
      <c r="D1029" s="190" t="s">
        <v>84</v>
      </c>
      <c r="E1029" s="218"/>
      <c r="F1029" s="219"/>
      <c r="G1029" s="220">
        <f>[2]Source!AO1142</f>
        <v>14.04</v>
      </c>
      <c r="H1029" s="221" t="str">
        <f>[2]Source!DG1142</f>
        <v>)*1,67</v>
      </c>
      <c r="I1029" s="219">
        <f>[2]Source!AV1143</f>
        <v>1.0669999999999999</v>
      </c>
      <c r="J1029" s="222">
        <f>[2]Source!S1142</f>
        <v>75.05</v>
      </c>
      <c r="K1029" s="219">
        <f>IF([2]Source!BA1143&lt;&gt; 0, [2]Source!BA1143, 1)</f>
        <v>24.23</v>
      </c>
      <c r="L1029" s="222">
        <f>[2]Source!S1143</f>
        <v>1818.46</v>
      </c>
    </row>
    <row r="1030" spans="1:22" ht="15" x14ac:dyDescent="0.25">
      <c r="A1030" s="217"/>
      <c r="B1030" s="217"/>
      <c r="C1030" s="190"/>
      <c r="D1030" s="190" t="s">
        <v>85</v>
      </c>
      <c r="E1030" s="218"/>
      <c r="F1030" s="219"/>
      <c r="G1030" s="220">
        <f>[2]Source!AM1142</f>
        <v>0.77</v>
      </c>
      <c r="H1030" s="221" t="str">
        <f>[2]Source!DE1142</f>
        <v/>
      </c>
      <c r="I1030" s="219">
        <f>[2]Source!AV1143</f>
        <v>1.0669999999999999</v>
      </c>
      <c r="J1030" s="222">
        <f>[2]Source!Q1142-J1040</f>
        <v>2.46</v>
      </c>
      <c r="K1030" s="219">
        <f>IF([2]Source!BB1143&lt;&gt; 0, [2]Source!BB1143, 1)</f>
        <v>9.27</v>
      </c>
      <c r="L1030" s="222">
        <f>[2]Source!Q1143-L1040</f>
        <v>22.8</v>
      </c>
    </row>
    <row r="1031" spans="1:22" ht="15" x14ac:dyDescent="0.25">
      <c r="A1031" s="217"/>
      <c r="B1031" s="217"/>
      <c r="C1031" s="190"/>
      <c r="D1031" s="190" t="s">
        <v>86</v>
      </c>
      <c r="E1031" s="218"/>
      <c r="F1031" s="219"/>
      <c r="G1031" s="220">
        <f>[2]Source!AN1142</f>
        <v>0.14000000000000001</v>
      </c>
      <c r="H1031" s="221" t="str">
        <f>[2]Source!DE1142</f>
        <v/>
      </c>
      <c r="I1031" s="219">
        <f>[2]Source!AV1143</f>
        <v>1.0669999999999999</v>
      </c>
      <c r="J1031" s="223">
        <f>[2]Source!R1142-J1041</f>
        <v>0.45</v>
      </c>
      <c r="K1031" s="219">
        <f>IF([2]Source!BS1143&lt;&gt; 0, [2]Source!BS1143, 1)</f>
        <v>24.23</v>
      </c>
      <c r="L1031" s="223">
        <f>[2]Source!R1143-L1041</f>
        <v>10.9</v>
      </c>
    </row>
    <row r="1032" spans="1:22" ht="15" x14ac:dyDescent="0.25">
      <c r="A1032" s="217"/>
      <c r="B1032" s="217"/>
      <c r="C1032" s="190"/>
      <c r="D1032" s="190" t="s">
        <v>87</v>
      </c>
      <c r="E1032" s="218"/>
      <c r="F1032" s="219"/>
      <c r="G1032" s="220">
        <f>[2]Source!AL1142</f>
        <v>21.31</v>
      </c>
      <c r="H1032" s="221" t="str">
        <f>[2]Source!DD1142</f>
        <v/>
      </c>
      <c r="I1032" s="219">
        <f>[2]Source!AW1143</f>
        <v>1</v>
      </c>
      <c r="J1032" s="222">
        <f>[2]Source!P1142</f>
        <v>63.93</v>
      </c>
      <c r="K1032" s="219">
        <f>IF([2]Source!BC1143&lt;&gt; 0, [2]Source!BC1143, 1)</f>
        <v>2.62</v>
      </c>
      <c r="L1032" s="222">
        <f>[2]Source!P1143</f>
        <v>167.5</v>
      </c>
    </row>
    <row r="1033" spans="1:22" ht="15" x14ac:dyDescent="0.25">
      <c r="A1033" s="217"/>
      <c r="B1033" s="217"/>
      <c r="C1033" s="190"/>
      <c r="D1033" s="190" t="s">
        <v>88</v>
      </c>
      <c r="E1033" s="218" t="s">
        <v>89</v>
      </c>
      <c r="F1033" s="219">
        <f>[2]Source!DN1143</f>
        <v>125</v>
      </c>
      <c r="G1033" s="220"/>
      <c r="H1033" s="221"/>
      <c r="I1033" s="219"/>
      <c r="J1033" s="222">
        <f>SUM(Q1028:Q1032)</f>
        <v>93.81</v>
      </c>
      <c r="K1033" s="219">
        <f>[2]Source!BZ1143</f>
        <v>100</v>
      </c>
      <c r="L1033" s="222">
        <f>SUM(R1028:R1032)</f>
        <v>1818.46</v>
      </c>
    </row>
    <row r="1034" spans="1:22" ht="15" x14ac:dyDescent="0.25">
      <c r="A1034" s="217"/>
      <c r="B1034" s="217"/>
      <c r="C1034" s="190"/>
      <c r="D1034" s="190" t="s">
        <v>90</v>
      </c>
      <c r="E1034" s="218" t="s">
        <v>89</v>
      </c>
      <c r="F1034" s="219">
        <f>[2]Source!DO1143</f>
        <v>94</v>
      </c>
      <c r="G1034" s="220"/>
      <c r="H1034" s="221"/>
      <c r="I1034" s="219"/>
      <c r="J1034" s="222">
        <f>SUM(S1028:S1033)</f>
        <v>70.55</v>
      </c>
      <c r="K1034" s="219">
        <f>[2]Source!CA1143</f>
        <v>45</v>
      </c>
      <c r="L1034" s="222">
        <f>SUM(T1028:T1033)</f>
        <v>818.31</v>
      </c>
    </row>
    <row r="1035" spans="1:22" ht="15" x14ac:dyDescent="0.25">
      <c r="A1035" s="217"/>
      <c r="B1035" s="217"/>
      <c r="C1035" s="190"/>
      <c r="D1035" s="190" t="s">
        <v>91</v>
      </c>
      <c r="E1035" s="218" t="s">
        <v>89</v>
      </c>
      <c r="F1035" s="219">
        <f>175</f>
        <v>175</v>
      </c>
      <c r="G1035" s="220"/>
      <c r="H1035" s="221"/>
      <c r="I1035" s="219"/>
      <c r="J1035" s="222">
        <f>SUM(U1028:U1034)-J1042</f>
        <v>0.78</v>
      </c>
      <c r="K1035" s="219">
        <f>157</f>
        <v>157</v>
      </c>
      <c r="L1035" s="222">
        <f>SUM(V1028:V1034)-L1042</f>
        <v>17.12</v>
      </c>
    </row>
    <row r="1036" spans="1:22" ht="15" x14ac:dyDescent="0.25">
      <c r="A1036" s="224"/>
      <c r="B1036" s="224"/>
      <c r="C1036" s="191"/>
      <c r="D1036" s="191" t="s">
        <v>92</v>
      </c>
      <c r="E1036" s="225" t="s">
        <v>93</v>
      </c>
      <c r="F1036" s="226">
        <f>[2]Source!AQ1142</f>
        <v>1.18</v>
      </c>
      <c r="G1036" s="227"/>
      <c r="H1036" s="228" t="str">
        <f>[2]Source!DI1142</f>
        <v/>
      </c>
      <c r="I1036" s="226">
        <f>[2]Source!AV1143</f>
        <v>1.0669999999999999</v>
      </c>
      <c r="J1036" s="229">
        <f>[2]Source!U1142</f>
        <v>3.78</v>
      </c>
      <c r="K1036" s="226"/>
      <c r="L1036" s="229"/>
    </row>
    <row r="1037" spans="1:22" ht="14.25" x14ac:dyDescent="0.2">
      <c r="D1037" s="230" t="s">
        <v>94</v>
      </c>
      <c r="I1037" s="462">
        <f>J1029+J1030+J1032+J1033+J1034+J1035</f>
        <v>306.58</v>
      </c>
      <c r="J1037" s="462"/>
      <c r="K1037" s="462">
        <f>L1029+L1030+L1032+L1033+L1034+L1035</f>
        <v>4662.6499999999996</v>
      </c>
      <c r="L1037" s="462"/>
      <c r="O1037" s="231">
        <f>J1029+J1030+J1032+J1033+J1034+J1035</f>
        <v>306.58</v>
      </c>
      <c r="P1037" s="231">
        <f>L1029+L1030+L1032+L1033+L1034+L1035</f>
        <v>4662.6499999999996</v>
      </c>
    </row>
    <row r="1039" spans="1:22" ht="53.25" x14ac:dyDescent="0.25">
      <c r="A1039" s="217">
        <v>131</v>
      </c>
      <c r="B1039" s="217" t="str">
        <f>CONCATENATE([2]Source!E1142, "/1")</f>
        <v>136/1</v>
      </c>
      <c r="C1039" s="190" t="s">
        <v>312</v>
      </c>
      <c r="D1039" s="190" t="s">
        <v>95</v>
      </c>
      <c r="E1039" s="218" t="str">
        <f>[2]Source!H1142</f>
        <v>1  ШТ.</v>
      </c>
      <c r="F1039" s="219">
        <f>[2]Source!I1142</f>
        <v>3</v>
      </c>
      <c r="G1039" s="220"/>
      <c r="H1039" s="221"/>
      <c r="I1039" s="219"/>
      <c r="J1039" s="222"/>
      <c r="K1039" s="219"/>
      <c r="L1039" s="222"/>
    </row>
    <row r="1040" spans="1:22" ht="15" x14ac:dyDescent="0.25">
      <c r="A1040" s="217"/>
      <c r="B1040" s="217"/>
      <c r="C1040" s="190"/>
      <c r="D1040" s="190" t="s">
        <v>85</v>
      </c>
      <c r="E1040" s="218"/>
      <c r="F1040" s="219"/>
      <c r="G1040" s="220">
        <f t="shared" ref="G1040:L1040" si="43">G1041</f>
        <v>0.14000000000000001</v>
      </c>
      <c r="H1040" s="232" t="str">
        <f t="shared" si="43"/>
        <v>)*(1.67-1)</v>
      </c>
      <c r="I1040" s="219">
        <f t="shared" si="43"/>
        <v>1.0669999999999999</v>
      </c>
      <c r="J1040" s="222">
        <f t="shared" si="43"/>
        <v>0.3</v>
      </c>
      <c r="K1040" s="219">
        <f t="shared" si="43"/>
        <v>24.23</v>
      </c>
      <c r="L1040" s="222">
        <f t="shared" si="43"/>
        <v>7.27</v>
      </c>
    </row>
    <row r="1041" spans="1:22" ht="15" x14ac:dyDescent="0.25">
      <c r="A1041" s="217"/>
      <c r="B1041" s="217"/>
      <c r="C1041" s="190"/>
      <c r="D1041" s="190" t="s">
        <v>86</v>
      </c>
      <c r="E1041" s="218"/>
      <c r="F1041" s="219"/>
      <c r="G1041" s="220">
        <f>[2]Source!AN1142</f>
        <v>0.14000000000000001</v>
      </c>
      <c r="H1041" s="232" t="s">
        <v>96</v>
      </c>
      <c r="I1041" s="219">
        <f>[2]Source!AV1143</f>
        <v>1.0669999999999999</v>
      </c>
      <c r="J1041" s="223">
        <f>ROUND(F1028*G1041*I1041*(1.67-1), 2)</f>
        <v>0.3</v>
      </c>
      <c r="K1041" s="219">
        <f>IF([2]Source!BS1143&lt;&gt; 0, [2]Source!BS1143, 1)</f>
        <v>24.23</v>
      </c>
      <c r="L1041" s="223">
        <f>ROUND(ROUND(F1028*G1041*I1041*(1.67-1), 2)*K1041, 2)</f>
        <v>7.27</v>
      </c>
    </row>
    <row r="1042" spans="1:22" ht="15" x14ac:dyDescent="0.25">
      <c r="A1042" s="217"/>
      <c r="B1042" s="217"/>
      <c r="C1042" s="190"/>
      <c r="D1042" s="190" t="s">
        <v>91</v>
      </c>
      <c r="E1042" s="218" t="s">
        <v>89</v>
      </c>
      <c r="F1042" s="219">
        <f>175</f>
        <v>175</v>
      </c>
      <c r="G1042" s="220"/>
      <c r="H1042" s="221"/>
      <c r="I1042" s="219"/>
      <c r="J1042" s="222">
        <f>ROUND(J1041*(F1042/100), 2)</f>
        <v>0.53</v>
      </c>
      <c r="K1042" s="219">
        <f>157</f>
        <v>157</v>
      </c>
      <c r="L1042" s="222">
        <f>ROUND(L1041*(K1042/100), 2)</f>
        <v>11.41</v>
      </c>
    </row>
    <row r="1043" spans="1:22" ht="14.25" x14ac:dyDescent="0.2">
      <c r="A1043" s="192"/>
      <c r="B1043" s="192"/>
      <c r="C1043" s="192"/>
      <c r="D1043" s="233" t="s">
        <v>94</v>
      </c>
      <c r="E1043" s="192"/>
      <c r="F1043" s="192"/>
      <c r="G1043" s="192"/>
      <c r="H1043" s="192"/>
      <c r="I1043" s="463">
        <f>J1042+J1041</f>
        <v>0.83</v>
      </c>
      <c r="J1043" s="463"/>
      <c r="K1043" s="463">
        <f>L1042+L1041</f>
        <v>18.68</v>
      </c>
      <c r="L1043" s="463"/>
      <c r="O1043" s="231">
        <f>I1043</f>
        <v>0.83</v>
      </c>
      <c r="P1043" s="231">
        <f>K1043</f>
        <v>18.68</v>
      </c>
    </row>
    <row r="1045" spans="1:22" ht="60" x14ac:dyDescent="0.25">
      <c r="A1045" s="224">
        <v>132</v>
      </c>
      <c r="B1045" s="224" t="str">
        <f>[2]Source!E1144</f>
        <v>137</v>
      </c>
      <c r="C1045" s="191" t="str">
        <f>[2]Source!F1144</f>
        <v>1.19-6-81</v>
      </c>
      <c r="D1045" s="191" t="s">
        <v>129</v>
      </c>
      <c r="E1045" s="225" t="str">
        <f>[2]Source!H1144</f>
        <v>шт.</v>
      </c>
      <c r="F1045" s="226">
        <f>[2]Source!I1144</f>
        <v>3</v>
      </c>
      <c r="G1045" s="227">
        <f>[2]Source!AL1144</f>
        <v>468.44</v>
      </c>
      <c r="H1045" s="228" t="str">
        <f>[2]Source!DD1144</f>
        <v/>
      </c>
      <c r="I1045" s="226">
        <f>[2]Source!AW1145</f>
        <v>1</v>
      </c>
      <c r="J1045" s="229">
        <f>[2]Source!P1144</f>
        <v>1405.32</v>
      </c>
      <c r="K1045" s="226">
        <f>IF([2]Source!BC1145&lt;&gt; 0, [2]Source!BC1145, 1)</f>
        <v>4.24</v>
      </c>
      <c r="L1045" s="229">
        <f>[2]Source!P1145</f>
        <v>5958.56</v>
      </c>
      <c r="Q1045" s="113">
        <f>[2]Source!X1144</f>
        <v>0</v>
      </c>
      <c r="R1045" s="113">
        <f>[2]Source!X1145</f>
        <v>0</v>
      </c>
      <c r="S1045" s="113">
        <f>[2]Source!Y1144</f>
        <v>0</v>
      </c>
      <c r="T1045" s="113">
        <f>[2]Source!Y1145</f>
        <v>0</v>
      </c>
      <c r="U1045" s="113">
        <f>ROUND((175/100)*ROUND([2]Source!R1144, 2), 2)</f>
        <v>0</v>
      </c>
      <c r="V1045" s="113">
        <f>ROUND((157/100)*ROUND([2]Source!R1145, 2), 2)</f>
        <v>0</v>
      </c>
    </row>
    <row r="1046" spans="1:22" ht="14.25" x14ac:dyDescent="0.2">
      <c r="A1046" s="192"/>
      <c r="B1046" s="192"/>
      <c r="C1046" s="192"/>
      <c r="D1046" s="233" t="s">
        <v>94</v>
      </c>
      <c r="E1046" s="192"/>
      <c r="F1046" s="192"/>
      <c r="G1046" s="192"/>
      <c r="H1046" s="192"/>
      <c r="I1046" s="463">
        <f>J1045</f>
        <v>1405.32</v>
      </c>
      <c r="J1046" s="463"/>
      <c r="K1046" s="463">
        <f>L1045</f>
        <v>5958.56</v>
      </c>
      <c r="L1046" s="463"/>
      <c r="O1046" s="231">
        <f>J1045</f>
        <v>1405.32</v>
      </c>
      <c r="P1046" s="231">
        <f>L1045</f>
        <v>5958.56</v>
      </c>
    </row>
    <row r="1048" spans="1:22" ht="53.25" x14ac:dyDescent="0.25">
      <c r="A1048" s="217">
        <v>133</v>
      </c>
      <c r="B1048" s="217" t="str">
        <f>[2]Source!E1160</f>
        <v>145</v>
      </c>
      <c r="C1048" s="190" t="s">
        <v>313</v>
      </c>
      <c r="D1048" s="190" t="s">
        <v>130</v>
      </c>
      <c r="E1048" s="218" t="str">
        <f>[2]Source!H1160</f>
        <v>1 клапан</v>
      </c>
      <c r="F1048" s="219">
        <f>[2]Source!I1160</f>
        <v>1</v>
      </c>
      <c r="G1048" s="220"/>
      <c r="H1048" s="221"/>
      <c r="I1048" s="219"/>
      <c r="J1048" s="222"/>
      <c r="K1048" s="219"/>
      <c r="L1048" s="222"/>
      <c r="Q1048" s="113">
        <f>[2]Source!X1160</f>
        <v>55.15</v>
      </c>
      <c r="R1048" s="113">
        <f>[2]Source!X1161</f>
        <v>1150.22</v>
      </c>
      <c r="S1048" s="113">
        <f>[2]Source!Y1160</f>
        <v>48.87</v>
      </c>
      <c r="T1048" s="113">
        <f>[2]Source!Y1161</f>
        <v>727.35</v>
      </c>
      <c r="U1048" s="113">
        <f>ROUND((175/100)*ROUND([2]Source!R1160, 2), 2)</f>
        <v>0.09</v>
      </c>
      <c r="V1048" s="113">
        <f>ROUND((157/100)*ROUND([2]Source!R1161, 2), 2)</f>
        <v>1.9</v>
      </c>
    </row>
    <row r="1049" spans="1:22" ht="15" x14ac:dyDescent="0.25">
      <c r="A1049" s="217"/>
      <c r="B1049" s="217"/>
      <c r="C1049" s="190"/>
      <c r="D1049" s="190" t="s">
        <v>84</v>
      </c>
      <c r="E1049" s="218"/>
      <c r="F1049" s="219"/>
      <c r="G1049" s="220">
        <f>[2]Source!AO1160</f>
        <v>39.18</v>
      </c>
      <c r="H1049" s="221" t="str">
        <f>[2]Source!DG1160</f>
        <v>)*1,67</v>
      </c>
      <c r="I1049" s="219">
        <f>[2]Source!AV1161</f>
        <v>1.0669999999999999</v>
      </c>
      <c r="J1049" s="222">
        <f>[2]Source!S1160</f>
        <v>69.81</v>
      </c>
      <c r="K1049" s="219">
        <f>IF([2]Source!BA1161&lt;&gt; 0, [2]Source!BA1161, 1)</f>
        <v>24.23</v>
      </c>
      <c r="L1049" s="222">
        <f>[2]Source!S1161</f>
        <v>1691.5</v>
      </c>
    </row>
    <row r="1050" spans="1:22" ht="15" x14ac:dyDescent="0.25">
      <c r="A1050" s="217"/>
      <c r="B1050" s="217"/>
      <c r="C1050" s="190"/>
      <c r="D1050" s="190" t="s">
        <v>85</v>
      </c>
      <c r="E1050" s="218"/>
      <c r="F1050" s="219"/>
      <c r="G1050" s="220">
        <f>[2]Source!AM1160</f>
        <v>0.73</v>
      </c>
      <c r="H1050" s="221" t="str">
        <f>[2]Source!DE1160</f>
        <v/>
      </c>
      <c r="I1050" s="219">
        <f>[2]Source!AV1161</f>
        <v>1.0669999999999999</v>
      </c>
      <c r="J1050" s="222">
        <f>[2]Source!Q1160-J1060</f>
        <v>0.78</v>
      </c>
      <c r="K1050" s="219">
        <f>IF([2]Source!BB1161&lt;&gt; 0, [2]Source!BB1161, 1)</f>
        <v>6.33</v>
      </c>
      <c r="L1050" s="222">
        <f>[2]Source!Q1161-L1060</f>
        <v>4.9400000000000004</v>
      </c>
    </row>
    <row r="1051" spans="1:22" ht="15" x14ac:dyDescent="0.25">
      <c r="A1051" s="217"/>
      <c r="B1051" s="217"/>
      <c r="C1051" s="190"/>
      <c r="D1051" s="190" t="s">
        <v>86</v>
      </c>
      <c r="E1051" s="218"/>
      <c r="F1051" s="219"/>
      <c r="G1051" s="220">
        <f>[2]Source!AN1160</f>
        <v>0.03</v>
      </c>
      <c r="H1051" s="221" t="str">
        <f>[2]Source!DE1160</f>
        <v/>
      </c>
      <c r="I1051" s="219">
        <f>[2]Source!AV1161</f>
        <v>1.0669999999999999</v>
      </c>
      <c r="J1051" s="223">
        <f>[2]Source!R1160-J1061</f>
        <v>0.03</v>
      </c>
      <c r="K1051" s="219">
        <f>IF([2]Source!BS1161&lt;&gt; 0, [2]Source!BS1161, 1)</f>
        <v>24.23</v>
      </c>
      <c r="L1051" s="223">
        <f>[2]Source!R1161-L1061</f>
        <v>0.73</v>
      </c>
    </row>
    <row r="1052" spans="1:22" ht="15" x14ac:dyDescent="0.25">
      <c r="A1052" s="217"/>
      <c r="B1052" s="217"/>
      <c r="C1052" s="190"/>
      <c r="D1052" s="190" t="s">
        <v>87</v>
      </c>
      <c r="E1052" s="218"/>
      <c r="F1052" s="219"/>
      <c r="G1052" s="220">
        <f>[2]Source!AL1160</f>
        <v>5.44</v>
      </c>
      <c r="H1052" s="221" t="str">
        <f>[2]Source!DD1160</f>
        <v/>
      </c>
      <c r="I1052" s="219">
        <f>[2]Source!AW1161</f>
        <v>1.028</v>
      </c>
      <c r="J1052" s="222">
        <f>[2]Source!P1160</f>
        <v>5.59</v>
      </c>
      <c r="K1052" s="219">
        <f>IF([2]Source!BC1161&lt;&gt; 0, [2]Source!BC1161, 1)</f>
        <v>5.58</v>
      </c>
      <c r="L1052" s="222">
        <f>[2]Source!P1161</f>
        <v>31.19</v>
      </c>
    </row>
    <row r="1053" spans="1:22" ht="15" x14ac:dyDescent="0.25">
      <c r="A1053" s="217"/>
      <c r="B1053" s="217"/>
      <c r="C1053" s="190"/>
      <c r="D1053" s="190" t="s">
        <v>88</v>
      </c>
      <c r="E1053" s="218" t="s">
        <v>89</v>
      </c>
      <c r="F1053" s="219">
        <f>[2]Source!DN1161</f>
        <v>79</v>
      </c>
      <c r="G1053" s="220"/>
      <c r="H1053" s="221"/>
      <c r="I1053" s="219"/>
      <c r="J1053" s="222">
        <f>SUM(Q1048:Q1052)</f>
        <v>55.15</v>
      </c>
      <c r="K1053" s="219">
        <f>[2]Source!BZ1161</f>
        <v>68</v>
      </c>
      <c r="L1053" s="222">
        <f>SUM(R1048:R1052)</f>
        <v>1150.22</v>
      </c>
    </row>
    <row r="1054" spans="1:22" ht="15" x14ac:dyDescent="0.25">
      <c r="A1054" s="217"/>
      <c r="B1054" s="217"/>
      <c r="C1054" s="190"/>
      <c r="D1054" s="190" t="s">
        <v>90</v>
      </c>
      <c r="E1054" s="218" t="s">
        <v>89</v>
      </c>
      <c r="F1054" s="219">
        <f>[2]Source!DO1161</f>
        <v>70</v>
      </c>
      <c r="G1054" s="220"/>
      <c r="H1054" s="221"/>
      <c r="I1054" s="219"/>
      <c r="J1054" s="222">
        <f>SUM(S1048:S1053)</f>
        <v>48.87</v>
      </c>
      <c r="K1054" s="219">
        <f>[2]Source!CA1161</f>
        <v>43</v>
      </c>
      <c r="L1054" s="222">
        <f>SUM(T1048:T1053)</f>
        <v>727.35</v>
      </c>
    </row>
    <row r="1055" spans="1:22" ht="15" x14ac:dyDescent="0.25">
      <c r="A1055" s="217"/>
      <c r="B1055" s="217"/>
      <c r="C1055" s="190"/>
      <c r="D1055" s="190" t="s">
        <v>91</v>
      </c>
      <c r="E1055" s="218" t="s">
        <v>89</v>
      </c>
      <c r="F1055" s="219">
        <f>175</f>
        <v>175</v>
      </c>
      <c r="G1055" s="220"/>
      <c r="H1055" s="221"/>
      <c r="I1055" s="219"/>
      <c r="J1055" s="222">
        <f>SUM(U1048:U1054)-J1062</f>
        <v>0.05</v>
      </c>
      <c r="K1055" s="219">
        <f>157</f>
        <v>157</v>
      </c>
      <c r="L1055" s="222">
        <f>SUM(V1048:V1054)-L1062</f>
        <v>1.1499999999999999</v>
      </c>
    </row>
    <row r="1056" spans="1:22" ht="15" x14ac:dyDescent="0.25">
      <c r="A1056" s="224"/>
      <c r="B1056" s="224"/>
      <c r="C1056" s="191"/>
      <c r="D1056" s="191" t="s">
        <v>92</v>
      </c>
      <c r="E1056" s="225" t="s">
        <v>93</v>
      </c>
      <c r="F1056" s="226">
        <f>[2]Source!AQ1160</f>
        <v>3.37</v>
      </c>
      <c r="G1056" s="227"/>
      <c r="H1056" s="228" t="str">
        <f>[2]Source!DI1160</f>
        <v/>
      </c>
      <c r="I1056" s="226">
        <f>[2]Source!AV1161</f>
        <v>1.0669999999999999</v>
      </c>
      <c r="J1056" s="229">
        <f>[2]Source!U1160</f>
        <v>3.6</v>
      </c>
      <c r="K1056" s="226"/>
      <c r="L1056" s="229"/>
    </row>
    <row r="1057" spans="1:22" ht="14.25" x14ac:dyDescent="0.2">
      <c r="D1057" s="230" t="s">
        <v>94</v>
      </c>
      <c r="I1057" s="462">
        <f>J1049+J1050+J1052+J1053+J1054+J1055</f>
        <v>180.25</v>
      </c>
      <c r="J1057" s="462"/>
      <c r="K1057" s="462">
        <f>L1049+L1050+L1052+L1053+L1054+L1055</f>
        <v>3606.35</v>
      </c>
      <c r="L1057" s="462"/>
      <c r="O1057" s="231">
        <f>J1049+J1050+J1052+J1053+J1054+J1055</f>
        <v>180.25</v>
      </c>
      <c r="P1057" s="231">
        <f>L1049+L1050+L1052+L1053+L1054+L1055</f>
        <v>3606.35</v>
      </c>
    </row>
    <row r="1059" spans="1:22" ht="53.25" x14ac:dyDescent="0.25">
      <c r="A1059" s="217">
        <v>134</v>
      </c>
      <c r="B1059" s="217" t="str">
        <f>CONCATENATE([2]Source!E1160, "/1")</f>
        <v>145/1</v>
      </c>
      <c r="C1059" s="190" t="s">
        <v>314</v>
      </c>
      <c r="D1059" s="190" t="s">
        <v>95</v>
      </c>
      <c r="E1059" s="218" t="str">
        <f>[2]Source!H1160</f>
        <v>1 клапан</v>
      </c>
      <c r="F1059" s="219">
        <f>[2]Source!I1160</f>
        <v>1</v>
      </c>
      <c r="G1059" s="220"/>
      <c r="H1059" s="221"/>
      <c r="I1059" s="219"/>
      <c r="J1059" s="222"/>
      <c r="K1059" s="219"/>
      <c r="L1059" s="222"/>
    </row>
    <row r="1060" spans="1:22" ht="15" x14ac:dyDescent="0.25">
      <c r="A1060" s="217"/>
      <c r="B1060" s="217"/>
      <c r="C1060" s="190"/>
      <c r="D1060" s="190" t="s">
        <v>85</v>
      </c>
      <c r="E1060" s="218"/>
      <c r="F1060" s="219"/>
      <c r="G1060" s="220">
        <f t="shared" ref="G1060:L1060" si="44">G1061</f>
        <v>0.03</v>
      </c>
      <c r="H1060" s="232" t="str">
        <f t="shared" si="44"/>
        <v>)*(1.67-1)</v>
      </c>
      <c r="I1060" s="219">
        <f t="shared" si="44"/>
        <v>1.0669999999999999</v>
      </c>
      <c r="J1060" s="222">
        <f t="shared" si="44"/>
        <v>0.02</v>
      </c>
      <c r="K1060" s="219">
        <f t="shared" si="44"/>
        <v>24.23</v>
      </c>
      <c r="L1060" s="222">
        <f t="shared" si="44"/>
        <v>0.48</v>
      </c>
    </row>
    <row r="1061" spans="1:22" ht="15" x14ac:dyDescent="0.25">
      <c r="A1061" s="217"/>
      <c r="B1061" s="217"/>
      <c r="C1061" s="190"/>
      <c r="D1061" s="190" t="s">
        <v>86</v>
      </c>
      <c r="E1061" s="218"/>
      <c r="F1061" s="219"/>
      <c r="G1061" s="220">
        <f>[2]Source!AN1160</f>
        <v>0.03</v>
      </c>
      <c r="H1061" s="232" t="s">
        <v>96</v>
      </c>
      <c r="I1061" s="219">
        <f>[2]Source!AV1161</f>
        <v>1.0669999999999999</v>
      </c>
      <c r="J1061" s="223">
        <f>ROUND(F1048*G1061*I1061*(1.67-1), 2)</f>
        <v>0.02</v>
      </c>
      <c r="K1061" s="219">
        <f>IF([2]Source!BS1161&lt;&gt; 0, [2]Source!BS1161, 1)</f>
        <v>24.23</v>
      </c>
      <c r="L1061" s="223">
        <f>ROUND(ROUND(F1048*G1061*I1061*(1.67-1), 2)*K1061, 2)</f>
        <v>0.48</v>
      </c>
    </row>
    <row r="1062" spans="1:22" ht="15" x14ac:dyDescent="0.25">
      <c r="A1062" s="217"/>
      <c r="B1062" s="217"/>
      <c r="C1062" s="190"/>
      <c r="D1062" s="190" t="s">
        <v>91</v>
      </c>
      <c r="E1062" s="218" t="s">
        <v>89</v>
      </c>
      <c r="F1062" s="219">
        <f>175</f>
        <v>175</v>
      </c>
      <c r="G1062" s="220"/>
      <c r="H1062" s="221"/>
      <c r="I1062" s="219"/>
      <c r="J1062" s="222">
        <f>ROUND(J1061*(F1062/100), 2)</f>
        <v>0.04</v>
      </c>
      <c r="K1062" s="219">
        <f>157</f>
        <v>157</v>
      </c>
      <c r="L1062" s="222">
        <f>ROUND(L1061*(K1062/100), 2)</f>
        <v>0.75</v>
      </c>
    </row>
    <row r="1063" spans="1:22" ht="14.25" x14ac:dyDescent="0.2">
      <c r="A1063" s="192"/>
      <c r="B1063" s="192"/>
      <c r="C1063" s="192"/>
      <c r="D1063" s="233" t="s">
        <v>94</v>
      </c>
      <c r="E1063" s="192"/>
      <c r="F1063" s="192"/>
      <c r="G1063" s="192"/>
      <c r="H1063" s="192"/>
      <c r="I1063" s="463">
        <f>J1062+J1061</f>
        <v>0.06</v>
      </c>
      <c r="J1063" s="463"/>
      <c r="K1063" s="463">
        <f>L1062+L1061</f>
        <v>1.23</v>
      </c>
      <c r="L1063" s="463"/>
      <c r="O1063" s="231">
        <f>I1063</f>
        <v>0.06</v>
      </c>
      <c r="P1063" s="231">
        <f>K1063</f>
        <v>1.23</v>
      </c>
    </row>
    <row r="1065" spans="1:22" ht="175.5" x14ac:dyDescent="0.25">
      <c r="A1065" s="224">
        <v>135</v>
      </c>
      <c r="B1065" s="224" t="str">
        <f>[2]Source!E1162</f>
        <v>146</v>
      </c>
      <c r="C1065" s="191" t="str">
        <f>[2]Source!F1162</f>
        <v>МКЭ-33-1005/8-1 от 26.07.2018г.</v>
      </c>
      <c r="D1065" s="191" t="s">
        <v>315</v>
      </c>
      <c r="E1065" s="225" t="str">
        <f>[2]Source!H1162</f>
        <v>шт.</v>
      </c>
      <c r="F1065" s="226">
        <f>[2]Source!I1162</f>
        <v>1</v>
      </c>
      <c r="G1065" s="229">
        <f>J1065/F1065</f>
        <v>2323.9499999999998</v>
      </c>
      <c r="H1065" s="228"/>
      <c r="I1065" s="226">
        <f>[2]Source!AW1163</f>
        <v>1</v>
      </c>
      <c r="J1065" s="229">
        <f>[2]Source!P1162</f>
        <v>2323.9499999999998</v>
      </c>
      <c r="K1065" s="226">
        <f>IF([2]Source!BC1163&lt;&gt; 0, [2]Source!BC1163, 1)</f>
        <v>5.58</v>
      </c>
      <c r="L1065" s="229">
        <f>[2]Source!P1163</f>
        <v>12967.67</v>
      </c>
      <c r="M1065" s="185">
        <f>N1065/5.58</f>
        <v>2323.96</v>
      </c>
      <c r="N1065" s="185">
        <f>12713.4*1.02*I1065*F1065</f>
        <v>12967.67</v>
      </c>
      <c r="Q1065" s="113">
        <f>[2]Source!X1162</f>
        <v>0</v>
      </c>
      <c r="R1065" s="113">
        <f>[2]Source!X1163</f>
        <v>0</v>
      </c>
      <c r="S1065" s="113">
        <f>[2]Source!Y1162</f>
        <v>0</v>
      </c>
      <c r="T1065" s="113">
        <f>[2]Source!Y1163</f>
        <v>0</v>
      </c>
      <c r="U1065" s="113">
        <f>ROUND((175/100)*ROUND([2]Source!R1162, 2), 2)</f>
        <v>0</v>
      </c>
      <c r="V1065" s="113">
        <f>ROUND((157/100)*ROUND([2]Source!R1163, 2), 2)</f>
        <v>0</v>
      </c>
    </row>
    <row r="1066" spans="1:22" ht="14.25" x14ac:dyDescent="0.2">
      <c r="A1066" s="192"/>
      <c r="B1066" s="192"/>
      <c r="C1066" s="192"/>
      <c r="D1066" s="233" t="s">
        <v>94</v>
      </c>
      <c r="E1066" s="192"/>
      <c r="F1066" s="192"/>
      <c r="G1066" s="192"/>
      <c r="H1066" s="192"/>
      <c r="I1066" s="463">
        <f>J1065</f>
        <v>2323.9499999999998</v>
      </c>
      <c r="J1066" s="463"/>
      <c r="K1066" s="463">
        <f>L1065</f>
        <v>12967.67</v>
      </c>
      <c r="L1066" s="463"/>
      <c r="O1066" s="231">
        <f>J1065</f>
        <v>2323.9499999999998</v>
      </c>
      <c r="P1066" s="231">
        <f>L1065</f>
        <v>12967.67</v>
      </c>
    </row>
    <row r="1068" spans="1:22" ht="91.5" x14ac:dyDescent="0.25">
      <c r="A1068" s="217">
        <v>136</v>
      </c>
      <c r="B1068" s="217" t="str">
        <f>[2]Source!E1164</f>
        <v>147</v>
      </c>
      <c r="C1068" s="190" t="s">
        <v>316</v>
      </c>
      <c r="D1068" s="190" t="s">
        <v>131</v>
      </c>
      <c r="E1068" s="218" t="str">
        <f>[2]Source!H1164</f>
        <v>1 клапан</v>
      </c>
      <c r="F1068" s="219">
        <f>[2]Source!I1164</f>
        <v>13</v>
      </c>
      <c r="G1068" s="220"/>
      <c r="H1068" s="221"/>
      <c r="I1068" s="219"/>
      <c r="J1068" s="222"/>
      <c r="K1068" s="219"/>
      <c r="L1068" s="222"/>
      <c r="Q1068" s="113">
        <f>[2]Source!X1164</f>
        <v>1437.48</v>
      </c>
      <c r="R1068" s="113">
        <f>[2]Source!X1165</f>
        <v>27864.02</v>
      </c>
      <c r="S1068" s="113">
        <f>[2]Source!Y1164</f>
        <v>1080.98</v>
      </c>
      <c r="T1068" s="113">
        <f>[2]Source!Y1165</f>
        <v>12538.81</v>
      </c>
      <c r="U1068" s="113">
        <f>ROUND((175/100)*ROUND([2]Source!R1164, 2), 2)</f>
        <v>14.89</v>
      </c>
      <c r="V1068" s="113">
        <f>ROUND((157/100)*ROUND([2]Source!R1165, 2), 2)</f>
        <v>323.73</v>
      </c>
    </row>
    <row r="1069" spans="1:22" ht="15" x14ac:dyDescent="0.25">
      <c r="A1069" s="217"/>
      <c r="B1069" s="217"/>
      <c r="C1069" s="190"/>
      <c r="D1069" s="190" t="s">
        <v>84</v>
      </c>
      <c r="E1069" s="218"/>
      <c r="F1069" s="219"/>
      <c r="G1069" s="220">
        <f>[2]Source!AO1164</f>
        <v>47.28</v>
      </c>
      <c r="H1069" s="221" t="str">
        <f>[2]Source!DG1164</f>
        <v>)*1,05)*1,67</v>
      </c>
      <c r="I1069" s="219">
        <f>[2]Source!AV1165</f>
        <v>1.0669999999999999</v>
      </c>
      <c r="J1069" s="222">
        <f>[2]Source!S1164</f>
        <v>1149.98</v>
      </c>
      <c r="K1069" s="219">
        <f>IF([2]Source!BA1165&lt;&gt; 0, [2]Source!BA1165, 1)</f>
        <v>24.23</v>
      </c>
      <c r="L1069" s="222">
        <f>[2]Source!S1165</f>
        <v>27864.02</v>
      </c>
    </row>
    <row r="1070" spans="1:22" ht="15" x14ac:dyDescent="0.25">
      <c r="A1070" s="217"/>
      <c r="B1070" s="217"/>
      <c r="C1070" s="190"/>
      <c r="D1070" s="190" t="s">
        <v>85</v>
      </c>
      <c r="E1070" s="218"/>
      <c r="F1070" s="219"/>
      <c r="G1070" s="220">
        <f>[2]Source!AM1164</f>
        <v>1.49</v>
      </c>
      <c r="H1070" s="221" t="str">
        <f>[2]Source!DE1164</f>
        <v>)*1,05</v>
      </c>
      <c r="I1070" s="219">
        <f>[2]Source!AV1165</f>
        <v>1.0669999999999999</v>
      </c>
      <c r="J1070" s="222">
        <f>[2]Source!Q1164-J1080</f>
        <v>21.7</v>
      </c>
      <c r="K1070" s="219">
        <f>IF([2]Source!BB1165&lt;&gt; 0, [2]Source!BB1165, 1)</f>
        <v>9.9499999999999993</v>
      </c>
      <c r="L1070" s="222">
        <f>[2]Source!Q1165-L1080</f>
        <v>215.92</v>
      </c>
    </row>
    <row r="1071" spans="1:22" ht="15" x14ac:dyDescent="0.25">
      <c r="A1071" s="217"/>
      <c r="B1071" s="217"/>
      <c r="C1071" s="190"/>
      <c r="D1071" s="190" t="s">
        <v>86</v>
      </c>
      <c r="E1071" s="218"/>
      <c r="F1071" s="219"/>
      <c r="G1071" s="220">
        <f>[2]Source!AN1164</f>
        <v>0.35</v>
      </c>
      <c r="H1071" s="221" t="str">
        <f>[2]Source!DE1164</f>
        <v>)*1,05</v>
      </c>
      <c r="I1071" s="219">
        <f>[2]Source!AV1165</f>
        <v>1.0669999999999999</v>
      </c>
      <c r="J1071" s="223">
        <f>[2]Source!R1164-J1081</f>
        <v>5.09</v>
      </c>
      <c r="K1071" s="219">
        <f>IF([2]Source!BS1165&lt;&gt; 0, [2]Source!BS1165, 1)</f>
        <v>24.23</v>
      </c>
      <c r="L1071" s="223">
        <f>[2]Source!R1165-L1081</f>
        <v>123.33</v>
      </c>
    </row>
    <row r="1072" spans="1:22" ht="15" x14ac:dyDescent="0.25">
      <c r="A1072" s="217"/>
      <c r="B1072" s="217"/>
      <c r="C1072" s="190"/>
      <c r="D1072" s="190" t="s">
        <v>87</v>
      </c>
      <c r="E1072" s="218"/>
      <c r="F1072" s="219"/>
      <c r="G1072" s="220">
        <f>[2]Source!AL1164</f>
        <v>15.67</v>
      </c>
      <c r="H1072" s="221" t="str">
        <f>[2]Source!DD1164</f>
        <v/>
      </c>
      <c r="I1072" s="219">
        <f>[2]Source!AW1165</f>
        <v>1</v>
      </c>
      <c r="J1072" s="222">
        <f>[2]Source!P1164</f>
        <v>203.71</v>
      </c>
      <c r="K1072" s="219">
        <f>IF([2]Source!BC1165&lt;&gt; 0, [2]Source!BC1165, 1)</f>
        <v>8.25</v>
      </c>
      <c r="L1072" s="222">
        <f>[2]Source!P1165</f>
        <v>1680.61</v>
      </c>
    </row>
    <row r="1073" spans="1:38" ht="15" x14ac:dyDescent="0.25">
      <c r="A1073" s="217"/>
      <c r="B1073" s="217"/>
      <c r="C1073" s="190"/>
      <c r="D1073" s="190" t="s">
        <v>88</v>
      </c>
      <c r="E1073" s="218" t="s">
        <v>89</v>
      </c>
      <c r="F1073" s="219">
        <f>[2]Source!DN1165</f>
        <v>125</v>
      </c>
      <c r="G1073" s="220"/>
      <c r="H1073" s="221"/>
      <c r="I1073" s="219"/>
      <c r="J1073" s="222">
        <f>SUM(Q1068:Q1072)</f>
        <v>1437.48</v>
      </c>
      <c r="K1073" s="219">
        <f>[2]Source!BZ1165</f>
        <v>100</v>
      </c>
      <c r="L1073" s="222">
        <f>SUM(R1068:R1072)</f>
        <v>27864.02</v>
      </c>
    </row>
    <row r="1074" spans="1:38" ht="15" x14ac:dyDescent="0.25">
      <c r="A1074" s="217"/>
      <c r="B1074" s="217"/>
      <c r="C1074" s="190"/>
      <c r="D1074" s="190" t="s">
        <v>90</v>
      </c>
      <c r="E1074" s="218" t="s">
        <v>89</v>
      </c>
      <c r="F1074" s="219">
        <f>[2]Source!DO1165</f>
        <v>94</v>
      </c>
      <c r="G1074" s="220"/>
      <c r="H1074" s="221"/>
      <c r="I1074" s="219"/>
      <c r="J1074" s="222">
        <f>SUM(S1068:S1073)</f>
        <v>1080.98</v>
      </c>
      <c r="K1074" s="219">
        <f>[2]Source!CA1165</f>
        <v>45</v>
      </c>
      <c r="L1074" s="222">
        <f>SUM(T1068:T1073)</f>
        <v>12538.81</v>
      </c>
    </row>
    <row r="1075" spans="1:38" ht="15" x14ac:dyDescent="0.25">
      <c r="A1075" s="217"/>
      <c r="B1075" s="217"/>
      <c r="C1075" s="190"/>
      <c r="D1075" s="190" t="s">
        <v>91</v>
      </c>
      <c r="E1075" s="218" t="s">
        <v>89</v>
      </c>
      <c r="F1075" s="219">
        <f>175</f>
        <v>175</v>
      </c>
      <c r="G1075" s="220"/>
      <c r="H1075" s="221"/>
      <c r="I1075" s="219"/>
      <c r="J1075" s="222">
        <f>SUM(U1068:U1074)-J1082</f>
        <v>8.9</v>
      </c>
      <c r="K1075" s="219">
        <f>157</f>
        <v>157</v>
      </c>
      <c r="L1075" s="222">
        <f>SUM(V1068:V1074)-L1082</f>
        <v>193.62</v>
      </c>
    </row>
    <row r="1076" spans="1:38" ht="15" x14ac:dyDescent="0.25">
      <c r="A1076" s="224"/>
      <c r="B1076" s="224"/>
      <c r="C1076" s="191"/>
      <c r="D1076" s="191" t="s">
        <v>92</v>
      </c>
      <c r="E1076" s="225" t="s">
        <v>93</v>
      </c>
      <c r="F1076" s="226">
        <f>[2]Source!AQ1164</f>
        <v>4.0199999999999996</v>
      </c>
      <c r="G1076" s="227"/>
      <c r="H1076" s="228" t="str">
        <f>[2]Source!DI1164</f>
        <v>)*1,05</v>
      </c>
      <c r="I1076" s="226">
        <f>[2]Source!AV1165</f>
        <v>1.0669999999999999</v>
      </c>
      <c r="J1076" s="229">
        <f>[2]Source!U1164</f>
        <v>58.55</v>
      </c>
      <c r="K1076" s="226"/>
      <c r="L1076" s="229"/>
    </row>
    <row r="1077" spans="1:38" ht="14.25" x14ac:dyDescent="0.2">
      <c r="D1077" s="230" t="s">
        <v>94</v>
      </c>
      <c r="I1077" s="462">
        <f>J1069+J1070+J1072+J1073+J1074+J1075</f>
        <v>3902.75</v>
      </c>
      <c r="J1077" s="462"/>
      <c r="K1077" s="462">
        <f>L1069+L1070+L1072+L1073+L1074+L1075</f>
        <v>70357</v>
      </c>
      <c r="L1077" s="462"/>
      <c r="O1077" s="231">
        <f>J1069+J1070+J1072+J1073+J1074+J1075</f>
        <v>3902.75</v>
      </c>
      <c r="P1077" s="231">
        <f>L1069+L1070+L1072+L1073+L1074+L1075</f>
        <v>70357</v>
      </c>
    </row>
    <row r="1079" spans="1:38" ht="91.5" x14ac:dyDescent="0.25">
      <c r="A1079" s="217">
        <v>137</v>
      </c>
      <c r="B1079" s="217" t="str">
        <f>CONCATENATE([2]Source!E1164, "/1")</f>
        <v>147/1</v>
      </c>
      <c r="C1079" s="190" t="s">
        <v>317</v>
      </c>
      <c r="D1079" s="190" t="s">
        <v>95</v>
      </c>
      <c r="E1079" s="218" t="str">
        <f>[2]Source!H1164</f>
        <v>1 клапан</v>
      </c>
      <c r="F1079" s="219">
        <f>[2]Source!I1164</f>
        <v>13</v>
      </c>
      <c r="G1079" s="220"/>
      <c r="H1079" s="221"/>
      <c r="I1079" s="219"/>
      <c r="J1079" s="222"/>
      <c r="K1079" s="219"/>
      <c r="L1079" s="222"/>
    </row>
    <row r="1080" spans="1:38" ht="15" x14ac:dyDescent="0.25">
      <c r="A1080" s="217"/>
      <c r="B1080" s="217"/>
      <c r="C1080" s="190"/>
      <c r="D1080" s="190" t="s">
        <v>85</v>
      </c>
      <c r="E1080" s="218"/>
      <c r="F1080" s="219"/>
      <c r="G1080" s="220">
        <f t="shared" ref="G1080:L1080" si="45">G1081</f>
        <v>0.35</v>
      </c>
      <c r="H1080" s="232" t="str">
        <f t="shared" si="45"/>
        <v>)*(1.67-1)*1.05</v>
      </c>
      <c r="I1080" s="219">
        <f t="shared" si="45"/>
        <v>1.0669999999999999</v>
      </c>
      <c r="J1080" s="222">
        <f t="shared" si="45"/>
        <v>3.42</v>
      </c>
      <c r="K1080" s="219">
        <f t="shared" si="45"/>
        <v>24.23</v>
      </c>
      <c r="L1080" s="222">
        <f t="shared" si="45"/>
        <v>82.87</v>
      </c>
    </row>
    <row r="1081" spans="1:38" ht="15" x14ac:dyDescent="0.25">
      <c r="A1081" s="217"/>
      <c r="B1081" s="217"/>
      <c r="C1081" s="190"/>
      <c r="D1081" s="190" t="s">
        <v>86</v>
      </c>
      <c r="E1081" s="218"/>
      <c r="F1081" s="219"/>
      <c r="G1081" s="220">
        <f>[2]Source!AN1164</f>
        <v>0.35</v>
      </c>
      <c r="H1081" s="232" t="s">
        <v>106</v>
      </c>
      <c r="I1081" s="219">
        <f>[2]Source!AV1165</f>
        <v>1.0669999999999999</v>
      </c>
      <c r="J1081" s="223">
        <f>ROUND(F1068*G1081*I1081*(1.67-1)*1.05, 2)</f>
        <v>3.42</v>
      </c>
      <c r="K1081" s="219">
        <f>IF([2]Source!BS1165&lt;&gt; 0, [2]Source!BS1165, 1)</f>
        <v>24.23</v>
      </c>
      <c r="L1081" s="223">
        <f>ROUND(ROUND(F1068*G1081*I1081*(1.67-1)*1.05, 2)*K1081, 2)</f>
        <v>82.87</v>
      </c>
    </row>
    <row r="1082" spans="1:38" ht="15" x14ac:dyDescent="0.25">
      <c r="A1082" s="217"/>
      <c r="B1082" s="217"/>
      <c r="C1082" s="190"/>
      <c r="D1082" s="190" t="s">
        <v>91</v>
      </c>
      <c r="E1082" s="218" t="s">
        <v>89</v>
      </c>
      <c r="F1082" s="219">
        <f>175</f>
        <v>175</v>
      </c>
      <c r="G1082" s="220"/>
      <c r="H1082" s="221"/>
      <c r="I1082" s="219"/>
      <c r="J1082" s="222">
        <f>ROUND(J1081*(F1082/100), 2)</f>
        <v>5.99</v>
      </c>
      <c r="K1082" s="219">
        <f>157</f>
        <v>157</v>
      </c>
      <c r="L1082" s="222">
        <f>ROUND(L1081*(K1082/100), 2)</f>
        <v>130.11000000000001</v>
      </c>
    </row>
    <row r="1083" spans="1:38" ht="14.25" x14ac:dyDescent="0.2">
      <c r="A1083" s="192"/>
      <c r="B1083" s="192"/>
      <c r="C1083" s="192"/>
      <c r="D1083" s="233" t="s">
        <v>94</v>
      </c>
      <c r="E1083" s="192"/>
      <c r="F1083" s="192"/>
      <c r="G1083" s="192"/>
      <c r="H1083" s="192"/>
      <c r="I1083" s="463">
        <f>J1082+J1081</f>
        <v>9.41</v>
      </c>
      <c r="J1083" s="463"/>
      <c r="K1083" s="463">
        <f>L1082+L1081</f>
        <v>212.98</v>
      </c>
      <c r="L1083" s="463"/>
      <c r="O1083" s="231">
        <f>I1083</f>
        <v>9.41</v>
      </c>
      <c r="P1083" s="231">
        <f>K1083</f>
        <v>212.98</v>
      </c>
    </row>
    <row r="1085" spans="1:38" ht="190.5" x14ac:dyDescent="0.25">
      <c r="A1085" s="224">
        <v>138</v>
      </c>
      <c r="B1085" s="224" t="str">
        <f>[2]Source!E1166</f>
        <v>148</v>
      </c>
      <c r="C1085" s="191" t="str">
        <f>[2]Source!F1166</f>
        <v>МКЭ-33-1005/8-1 от 26.07.2018г.</v>
      </c>
      <c r="D1085" s="191" t="s">
        <v>318</v>
      </c>
      <c r="E1085" s="225" t="str">
        <f>[2]Source!H1166</f>
        <v>шт.</v>
      </c>
      <c r="F1085" s="226">
        <f>[2]Source!I1166</f>
        <v>2</v>
      </c>
      <c r="G1085" s="229">
        <f>J1085/F1085</f>
        <v>2525.17</v>
      </c>
      <c r="H1085" s="228"/>
      <c r="I1085" s="226">
        <f>[2]Source!AW1167</f>
        <v>1</v>
      </c>
      <c r="J1085" s="229">
        <f>[2]Source!P1166</f>
        <v>5050.33</v>
      </c>
      <c r="K1085" s="226">
        <f>IF([2]Source!BC1167&lt;&gt; 0, [2]Source!BC1167, 1)</f>
        <v>5.58</v>
      </c>
      <c r="L1085" s="229">
        <f>[2]Source!P1167</f>
        <v>28180.83</v>
      </c>
      <c r="M1085" s="185">
        <f>N1085/5.58</f>
        <v>5050.33</v>
      </c>
      <c r="N1085" s="185">
        <f>13814.13*1.02*I1085*F1085</f>
        <v>28180.83</v>
      </c>
      <c r="Q1085" s="113">
        <f>[2]Source!X1166</f>
        <v>0</v>
      </c>
      <c r="R1085" s="113">
        <f>[2]Source!X1167</f>
        <v>0</v>
      </c>
      <c r="S1085" s="113">
        <f>[2]Source!Y1166</f>
        <v>0</v>
      </c>
      <c r="T1085" s="113">
        <f>[2]Source!Y1167</f>
        <v>0</v>
      </c>
      <c r="U1085" s="113">
        <f>ROUND((175/100)*ROUND([2]Source!R1166, 2), 2)</f>
        <v>0</v>
      </c>
      <c r="V1085" s="113">
        <f>ROUND((157/100)*ROUND([2]Source!R1167, 2), 2)</f>
        <v>0</v>
      </c>
      <c r="AL1085" s="113" t="s">
        <v>132</v>
      </c>
    </row>
    <row r="1086" spans="1:38" ht="14.25" x14ac:dyDescent="0.2">
      <c r="A1086" s="192"/>
      <c r="B1086" s="192"/>
      <c r="C1086" s="192"/>
      <c r="D1086" s="233" t="s">
        <v>94</v>
      </c>
      <c r="E1086" s="192"/>
      <c r="F1086" s="192"/>
      <c r="G1086" s="192"/>
      <c r="H1086" s="192"/>
      <c r="I1086" s="463">
        <f>J1085</f>
        <v>5050.33</v>
      </c>
      <c r="J1086" s="463"/>
      <c r="K1086" s="463">
        <f>L1085</f>
        <v>28180.83</v>
      </c>
      <c r="L1086" s="463"/>
      <c r="O1086" s="231">
        <f>J1085</f>
        <v>5050.33</v>
      </c>
      <c r="P1086" s="231">
        <f>L1085</f>
        <v>28180.83</v>
      </c>
    </row>
    <row r="1088" spans="1:38" ht="190.5" x14ac:dyDescent="0.25">
      <c r="A1088" s="224">
        <v>139</v>
      </c>
      <c r="B1088" s="224" t="str">
        <f>[2]Source!E1172</f>
        <v>151</v>
      </c>
      <c r="C1088" s="191" t="str">
        <f>[2]Source!F1172</f>
        <v>МКЭ-33-1005/8-1 от 26.07.2018г.</v>
      </c>
      <c r="D1088" s="191" t="s">
        <v>319</v>
      </c>
      <c r="E1088" s="225" t="str">
        <f>[2]Source!H1172</f>
        <v>шт.</v>
      </c>
      <c r="F1088" s="226">
        <f>[2]Source!I1172</f>
        <v>2</v>
      </c>
      <c r="G1088" s="229">
        <f>J1088/F1088</f>
        <v>2553.38</v>
      </c>
      <c r="H1088" s="228"/>
      <c r="I1088" s="226">
        <f>[2]Source!AW1173</f>
        <v>1</v>
      </c>
      <c r="J1088" s="229">
        <f>[2]Source!P1172</f>
        <v>5106.76</v>
      </c>
      <c r="K1088" s="226">
        <f>IF([2]Source!BC1173&lt;&gt; 0, [2]Source!BC1173, 1)</f>
        <v>5.58</v>
      </c>
      <c r="L1088" s="229">
        <f>[2]Source!P1173</f>
        <v>28495.74</v>
      </c>
      <c r="M1088" s="185">
        <f>N1088/5.58</f>
        <v>5106.76</v>
      </c>
      <c r="N1088" s="185">
        <f>13968.5*1.02*I1088*F1088</f>
        <v>28495.74</v>
      </c>
      <c r="Q1088" s="113">
        <f>[2]Source!X1172</f>
        <v>0</v>
      </c>
      <c r="R1088" s="113">
        <f>[2]Source!X1173</f>
        <v>0</v>
      </c>
      <c r="S1088" s="113">
        <f>[2]Source!Y1172</f>
        <v>0</v>
      </c>
      <c r="T1088" s="113">
        <f>[2]Source!Y1173</f>
        <v>0</v>
      </c>
      <c r="U1088" s="113">
        <f>ROUND((175/100)*ROUND([2]Source!R1172, 2), 2)</f>
        <v>0</v>
      </c>
      <c r="V1088" s="113">
        <f>ROUND((157/100)*ROUND([2]Source!R1173, 2), 2)</f>
        <v>0</v>
      </c>
    </row>
    <row r="1089" spans="1:22" ht="14.25" x14ac:dyDescent="0.2">
      <c r="A1089" s="192"/>
      <c r="B1089" s="192"/>
      <c r="C1089" s="192"/>
      <c r="D1089" s="233" t="s">
        <v>94</v>
      </c>
      <c r="E1089" s="192"/>
      <c r="F1089" s="192"/>
      <c r="G1089" s="192"/>
      <c r="H1089" s="192"/>
      <c r="I1089" s="463">
        <f>J1088</f>
        <v>5106.76</v>
      </c>
      <c r="J1089" s="463"/>
      <c r="K1089" s="463">
        <f>L1088</f>
        <v>28495.74</v>
      </c>
      <c r="L1089" s="463"/>
      <c r="O1089" s="231">
        <f>J1088</f>
        <v>5106.76</v>
      </c>
      <c r="P1089" s="231">
        <f>L1088</f>
        <v>28495.74</v>
      </c>
    </row>
    <row r="1091" spans="1:22" ht="175.5" x14ac:dyDescent="0.25">
      <c r="A1091" s="224">
        <v>140</v>
      </c>
      <c r="B1091" s="224" t="str">
        <f>[2]Source!E1174</f>
        <v>152</v>
      </c>
      <c r="C1091" s="191" t="str">
        <f>[2]Source!F1174</f>
        <v>МКЭ-33-1005/8-1 от 26.07.2018г.</v>
      </c>
      <c r="D1091" s="191" t="s">
        <v>320</v>
      </c>
      <c r="E1091" s="225" t="str">
        <f>[2]Source!H1174</f>
        <v>шт.</v>
      </c>
      <c r="F1091" s="226">
        <f>[2]Source!I1174</f>
        <v>7</v>
      </c>
      <c r="G1091" s="229">
        <f>J1091/F1091</f>
        <v>2561.77</v>
      </c>
      <c r="H1091" s="228"/>
      <c r="I1091" s="226">
        <f>[2]Source!AW1175</f>
        <v>1</v>
      </c>
      <c r="J1091" s="229">
        <f>[2]Source!P1174</f>
        <v>17932.37</v>
      </c>
      <c r="K1091" s="226">
        <f>IF([2]Source!BC1175&lt;&gt; 0, [2]Source!BC1175, 1)</f>
        <v>5.58</v>
      </c>
      <c r="L1091" s="229">
        <f>[2]Source!P1175</f>
        <v>100062.6</v>
      </c>
      <c r="M1091" s="185">
        <f>N1091/5.58</f>
        <v>17932.37</v>
      </c>
      <c r="N1091" s="185">
        <f>14014.37*1.02*I1091*F1091</f>
        <v>100062.6</v>
      </c>
      <c r="Q1091" s="113">
        <f>[2]Source!X1174</f>
        <v>0</v>
      </c>
      <c r="R1091" s="113">
        <f>[2]Source!X1175</f>
        <v>0</v>
      </c>
      <c r="S1091" s="113">
        <f>[2]Source!Y1174</f>
        <v>0</v>
      </c>
      <c r="T1091" s="113">
        <f>[2]Source!Y1175</f>
        <v>0</v>
      </c>
      <c r="U1091" s="113">
        <f>ROUND((175/100)*ROUND([2]Source!R1174, 2), 2)</f>
        <v>0</v>
      </c>
      <c r="V1091" s="113">
        <f>ROUND((157/100)*ROUND([2]Source!R1175, 2), 2)</f>
        <v>0</v>
      </c>
    </row>
    <row r="1092" spans="1:22" ht="14.25" x14ac:dyDescent="0.2">
      <c r="A1092" s="192"/>
      <c r="B1092" s="192"/>
      <c r="C1092" s="192"/>
      <c r="D1092" s="233" t="s">
        <v>94</v>
      </c>
      <c r="E1092" s="192"/>
      <c r="F1092" s="192"/>
      <c r="G1092" s="192"/>
      <c r="H1092" s="192"/>
      <c r="I1092" s="463">
        <f>J1091</f>
        <v>17932.37</v>
      </c>
      <c r="J1092" s="463"/>
      <c r="K1092" s="463">
        <f>L1091</f>
        <v>100062.6</v>
      </c>
      <c r="L1092" s="463"/>
      <c r="O1092" s="231">
        <f>J1091</f>
        <v>17932.37</v>
      </c>
      <c r="P1092" s="231">
        <f>L1091</f>
        <v>100062.6</v>
      </c>
    </row>
    <row r="1094" spans="1:22" ht="175.5" x14ac:dyDescent="0.25">
      <c r="A1094" s="224">
        <v>141</v>
      </c>
      <c r="B1094" s="224" t="str">
        <f>[2]Source!E1180</f>
        <v>155</v>
      </c>
      <c r="C1094" s="191" t="str">
        <f>[2]Source!F1180</f>
        <v>МКЭ-33-1005/8-1 от 26.07.2018г.</v>
      </c>
      <c r="D1094" s="191" t="s">
        <v>321</v>
      </c>
      <c r="E1094" s="225" t="str">
        <f>[2]Source!H1180</f>
        <v>шт.</v>
      </c>
      <c r="F1094" s="226">
        <f>[2]Source!I1180</f>
        <v>1</v>
      </c>
      <c r="G1094" s="229">
        <f>J1094/F1094</f>
        <v>2696.11</v>
      </c>
      <c r="H1094" s="228"/>
      <c r="I1094" s="226">
        <f>[2]Source!AW1181</f>
        <v>1</v>
      </c>
      <c r="J1094" s="229">
        <f>[2]Source!P1180</f>
        <v>2696.11</v>
      </c>
      <c r="K1094" s="226">
        <f>IF([2]Source!BC1181&lt;&gt; 0, [2]Source!BC1181, 1)</f>
        <v>5.58</v>
      </c>
      <c r="L1094" s="229">
        <f>[2]Source!P1181</f>
        <v>15044.32</v>
      </c>
      <c r="M1094" s="185">
        <f>N1094/5.58</f>
        <v>2696.11</v>
      </c>
      <c r="N1094" s="185">
        <f>14749.33*1.02*I1094*F1094</f>
        <v>15044.32</v>
      </c>
      <c r="Q1094" s="113">
        <f>[2]Source!X1180</f>
        <v>0</v>
      </c>
      <c r="R1094" s="113">
        <f>[2]Source!X1181</f>
        <v>0</v>
      </c>
      <c r="S1094" s="113">
        <f>[2]Source!Y1180</f>
        <v>0</v>
      </c>
      <c r="T1094" s="113">
        <f>[2]Source!Y1181</f>
        <v>0</v>
      </c>
      <c r="U1094" s="113">
        <f>ROUND((175/100)*ROUND([2]Source!R1180, 2), 2)</f>
        <v>0</v>
      </c>
      <c r="V1094" s="113">
        <f>ROUND((157/100)*ROUND([2]Source!R1181, 2), 2)</f>
        <v>0</v>
      </c>
    </row>
    <row r="1095" spans="1:22" ht="14.25" x14ac:dyDescent="0.2">
      <c r="A1095" s="192"/>
      <c r="B1095" s="192"/>
      <c r="C1095" s="192"/>
      <c r="D1095" s="233" t="s">
        <v>94</v>
      </c>
      <c r="E1095" s="192"/>
      <c r="F1095" s="192"/>
      <c r="G1095" s="192"/>
      <c r="H1095" s="192"/>
      <c r="I1095" s="463">
        <f>J1094</f>
        <v>2696.11</v>
      </c>
      <c r="J1095" s="463"/>
      <c r="K1095" s="463">
        <f>L1094</f>
        <v>15044.32</v>
      </c>
      <c r="L1095" s="463"/>
      <c r="O1095" s="231">
        <f>J1094</f>
        <v>2696.11</v>
      </c>
      <c r="P1095" s="231">
        <f>L1094</f>
        <v>15044.32</v>
      </c>
    </row>
    <row r="1097" spans="1:22" ht="175.5" x14ac:dyDescent="0.25">
      <c r="A1097" s="224">
        <v>142</v>
      </c>
      <c r="B1097" s="224" t="str">
        <f>[2]Source!E1182</f>
        <v>156</v>
      </c>
      <c r="C1097" s="191" t="str">
        <f>[2]Source!F1182</f>
        <v>МКЭ-33-1005/8-1 от 26.07.2018</v>
      </c>
      <c r="D1097" s="191" t="s">
        <v>322</v>
      </c>
      <c r="E1097" s="225" t="str">
        <f>[2]Source!H1182</f>
        <v>шт.</v>
      </c>
      <c r="F1097" s="226">
        <f>[2]Source!I1182</f>
        <v>1</v>
      </c>
      <c r="G1097" s="229">
        <f>J1097/F1097</f>
        <v>2761.14</v>
      </c>
      <c r="H1097" s="228"/>
      <c r="I1097" s="226">
        <f>[2]Source!AW1183</f>
        <v>1</v>
      </c>
      <c r="J1097" s="229">
        <f>[2]Source!P1182</f>
        <v>2761.14</v>
      </c>
      <c r="K1097" s="226">
        <f>IF([2]Source!BC1183&lt;&gt; 0, [2]Source!BC1183, 1)</f>
        <v>5.58</v>
      </c>
      <c r="L1097" s="229">
        <f>[2]Source!P1183</f>
        <v>15407.15</v>
      </c>
      <c r="M1097" s="185">
        <f>N1097/5.58</f>
        <v>2761.14</v>
      </c>
      <c r="N1097" s="185">
        <f>15105.05*1.02*I1097*F1097</f>
        <v>15407.15</v>
      </c>
      <c r="Q1097" s="113">
        <f>[2]Source!X1182</f>
        <v>0</v>
      </c>
      <c r="R1097" s="113">
        <f>[2]Source!X1183</f>
        <v>0</v>
      </c>
      <c r="S1097" s="113">
        <f>[2]Source!Y1182</f>
        <v>0</v>
      </c>
      <c r="T1097" s="113">
        <f>[2]Source!Y1183</f>
        <v>0</v>
      </c>
      <c r="U1097" s="113">
        <f>ROUND((175/100)*ROUND([2]Source!R1182, 2), 2)</f>
        <v>0</v>
      </c>
      <c r="V1097" s="113">
        <f>ROUND((157/100)*ROUND([2]Source!R1183, 2), 2)</f>
        <v>0</v>
      </c>
    </row>
    <row r="1098" spans="1:22" ht="14.25" x14ac:dyDescent="0.2">
      <c r="A1098" s="192"/>
      <c r="B1098" s="192"/>
      <c r="C1098" s="192"/>
      <c r="D1098" s="233" t="s">
        <v>94</v>
      </c>
      <c r="E1098" s="192"/>
      <c r="F1098" s="192"/>
      <c r="G1098" s="192"/>
      <c r="H1098" s="192"/>
      <c r="I1098" s="463">
        <f>J1097</f>
        <v>2761.14</v>
      </c>
      <c r="J1098" s="463"/>
      <c r="K1098" s="463">
        <f>L1097</f>
        <v>15407.15</v>
      </c>
      <c r="L1098" s="463"/>
      <c r="O1098" s="231">
        <f>J1097</f>
        <v>2761.14</v>
      </c>
      <c r="P1098" s="231">
        <f>L1097</f>
        <v>15407.15</v>
      </c>
    </row>
    <row r="1100" spans="1:22" ht="91.5" x14ac:dyDescent="0.25">
      <c r="A1100" s="217">
        <v>143</v>
      </c>
      <c r="B1100" s="217" t="str">
        <f>[2]Source!E1198</f>
        <v>164</v>
      </c>
      <c r="C1100" s="190" t="s">
        <v>323</v>
      </c>
      <c r="D1100" s="190" t="s">
        <v>133</v>
      </c>
      <c r="E1100" s="218" t="str">
        <f>[2]Source!H1198</f>
        <v>1 клапан</v>
      </c>
      <c r="F1100" s="219">
        <f>[2]Source!I1198</f>
        <v>1</v>
      </c>
      <c r="G1100" s="220"/>
      <c r="H1100" s="221"/>
      <c r="I1100" s="219"/>
      <c r="J1100" s="222"/>
      <c r="K1100" s="219"/>
      <c r="L1100" s="222"/>
      <c r="Q1100" s="113">
        <f>[2]Source!X1198</f>
        <v>189.55</v>
      </c>
      <c r="R1100" s="113">
        <f>[2]Source!X1199</f>
        <v>3674.24</v>
      </c>
      <c r="S1100" s="113">
        <f>[2]Source!Y1198</f>
        <v>142.54</v>
      </c>
      <c r="T1100" s="113">
        <f>[2]Source!Y1199</f>
        <v>1653.41</v>
      </c>
      <c r="U1100" s="113">
        <f>ROUND((175/100)*ROUND([2]Source!R1198, 2), 2)</f>
        <v>10.38</v>
      </c>
      <c r="V1100" s="113">
        <f>ROUND((157/100)*ROUND([2]Source!R1199, 2), 2)</f>
        <v>225.58</v>
      </c>
    </row>
    <row r="1101" spans="1:22" ht="15" x14ac:dyDescent="0.25">
      <c r="A1101" s="217"/>
      <c r="B1101" s="217"/>
      <c r="C1101" s="190"/>
      <c r="D1101" s="190" t="s">
        <v>84</v>
      </c>
      <c r="E1101" s="218"/>
      <c r="F1101" s="219"/>
      <c r="G1101" s="220">
        <f>[2]Source!AO1198</f>
        <v>81.05</v>
      </c>
      <c r="H1101" s="221" t="str">
        <f>[2]Source!DG1198</f>
        <v>)*1,05)*1,67</v>
      </c>
      <c r="I1101" s="219">
        <f>[2]Source!AV1199</f>
        <v>1.0669999999999999</v>
      </c>
      <c r="J1101" s="222">
        <f>[2]Source!S1198</f>
        <v>151.63999999999999</v>
      </c>
      <c r="K1101" s="219">
        <f>IF([2]Source!BA1199&lt;&gt; 0, [2]Source!BA1199, 1)</f>
        <v>24.23</v>
      </c>
      <c r="L1101" s="222">
        <f>[2]Source!S1199</f>
        <v>3674.24</v>
      </c>
    </row>
    <row r="1102" spans="1:22" ht="15" x14ac:dyDescent="0.25">
      <c r="A1102" s="217"/>
      <c r="B1102" s="217"/>
      <c r="C1102" s="190"/>
      <c r="D1102" s="190" t="s">
        <v>85</v>
      </c>
      <c r="E1102" s="218"/>
      <c r="F1102" s="219"/>
      <c r="G1102" s="220">
        <f>[2]Source!AM1198</f>
        <v>13.4</v>
      </c>
      <c r="H1102" s="221" t="str">
        <f>[2]Source!DE1198</f>
        <v>)*1,05</v>
      </c>
      <c r="I1102" s="219">
        <f>[2]Source!AV1199</f>
        <v>1.0669999999999999</v>
      </c>
      <c r="J1102" s="222">
        <f>[2]Source!Q1198-J1112</f>
        <v>15.01</v>
      </c>
      <c r="K1102" s="219">
        <f>IF([2]Source!BB1199&lt;&gt; 0, [2]Source!BB1199, 1)</f>
        <v>9.98</v>
      </c>
      <c r="L1102" s="222">
        <f>[2]Source!Q1199-L1112</f>
        <v>149.80000000000001</v>
      </c>
    </row>
    <row r="1103" spans="1:22" ht="15" x14ac:dyDescent="0.25">
      <c r="A1103" s="217"/>
      <c r="B1103" s="217"/>
      <c r="C1103" s="190"/>
      <c r="D1103" s="190" t="s">
        <v>86</v>
      </c>
      <c r="E1103" s="218"/>
      <c r="F1103" s="219"/>
      <c r="G1103" s="220">
        <f>[2]Source!AN1198</f>
        <v>3.17</v>
      </c>
      <c r="H1103" s="221" t="str">
        <f>[2]Source!DE1198</f>
        <v>)*1,05</v>
      </c>
      <c r="I1103" s="219">
        <f>[2]Source!AV1199</f>
        <v>1.0669999999999999</v>
      </c>
      <c r="J1103" s="223">
        <f>[2]Source!R1198-J1113</f>
        <v>3.55</v>
      </c>
      <c r="K1103" s="219">
        <f>IF([2]Source!BS1199&lt;&gt; 0, [2]Source!BS1199, 1)</f>
        <v>24.23</v>
      </c>
      <c r="L1103" s="223">
        <f>[2]Source!R1199-L1113</f>
        <v>86.01</v>
      </c>
    </row>
    <row r="1104" spans="1:22" ht="15" x14ac:dyDescent="0.25">
      <c r="A1104" s="217"/>
      <c r="B1104" s="217"/>
      <c r="C1104" s="190"/>
      <c r="D1104" s="190" t="s">
        <v>87</v>
      </c>
      <c r="E1104" s="218"/>
      <c r="F1104" s="219"/>
      <c r="G1104" s="220">
        <f>[2]Source!AL1198</f>
        <v>37.159999999999997</v>
      </c>
      <c r="H1104" s="221" t="str">
        <f>[2]Source!DD1198</f>
        <v/>
      </c>
      <c r="I1104" s="219">
        <f>[2]Source!AW1199</f>
        <v>1</v>
      </c>
      <c r="J1104" s="222">
        <f>[2]Source!P1198</f>
        <v>37.159999999999997</v>
      </c>
      <c r="K1104" s="219">
        <f>IF([2]Source!BC1199&lt;&gt; 0, [2]Source!BC1199, 1)</f>
        <v>6.71</v>
      </c>
      <c r="L1104" s="222">
        <f>[2]Source!P1199</f>
        <v>249.34</v>
      </c>
    </row>
    <row r="1105" spans="1:22" ht="15" x14ac:dyDescent="0.25">
      <c r="A1105" s="217"/>
      <c r="B1105" s="217"/>
      <c r="C1105" s="190"/>
      <c r="D1105" s="190" t="s">
        <v>88</v>
      </c>
      <c r="E1105" s="218" t="s">
        <v>89</v>
      </c>
      <c r="F1105" s="219">
        <f>[2]Source!DN1199</f>
        <v>125</v>
      </c>
      <c r="G1105" s="220"/>
      <c r="H1105" s="221"/>
      <c r="I1105" s="219"/>
      <c r="J1105" s="222">
        <f>SUM(Q1100:Q1104)</f>
        <v>189.55</v>
      </c>
      <c r="K1105" s="219">
        <f>[2]Source!BZ1199</f>
        <v>100</v>
      </c>
      <c r="L1105" s="222">
        <f>SUM(R1100:R1104)</f>
        <v>3674.24</v>
      </c>
    </row>
    <row r="1106" spans="1:22" ht="15" x14ac:dyDescent="0.25">
      <c r="A1106" s="217"/>
      <c r="B1106" s="217"/>
      <c r="C1106" s="190"/>
      <c r="D1106" s="190" t="s">
        <v>90</v>
      </c>
      <c r="E1106" s="218" t="s">
        <v>89</v>
      </c>
      <c r="F1106" s="219">
        <f>[2]Source!DO1199</f>
        <v>94</v>
      </c>
      <c r="G1106" s="220"/>
      <c r="H1106" s="221"/>
      <c r="I1106" s="219"/>
      <c r="J1106" s="222">
        <f>SUM(S1100:S1105)</f>
        <v>142.54</v>
      </c>
      <c r="K1106" s="219">
        <f>[2]Source!CA1199</f>
        <v>45</v>
      </c>
      <c r="L1106" s="222">
        <f>SUM(T1100:T1105)</f>
        <v>1653.41</v>
      </c>
    </row>
    <row r="1107" spans="1:22" ht="15" x14ac:dyDescent="0.25">
      <c r="A1107" s="217"/>
      <c r="B1107" s="217"/>
      <c r="C1107" s="190"/>
      <c r="D1107" s="190" t="s">
        <v>91</v>
      </c>
      <c r="E1107" s="218" t="s">
        <v>89</v>
      </c>
      <c r="F1107" s="219">
        <f>175</f>
        <v>175</v>
      </c>
      <c r="G1107" s="220"/>
      <c r="H1107" s="221"/>
      <c r="I1107" s="219"/>
      <c r="J1107" s="222">
        <f>SUM(U1100:U1106)-J1114</f>
        <v>6.21</v>
      </c>
      <c r="K1107" s="219">
        <f>157</f>
        <v>157</v>
      </c>
      <c r="L1107" s="222">
        <f>SUM(V1100:V1106)-L1114</f>
        <v>135.04</v>
      </c>
    </row>
    <row r="1108" spans="1:22" ht="15" x14ac:dyDescent="0.25">
      <c r="A1108" s="224"/>
      <c r="B1108" s="224"/>
      <c r="C1108" s="191"/>
      <c r="D1108" s="191" t="s">
        <v>92</v>
      </c>
      <c r="E1108" s="225" t="s">
        <v>93</v>
      </c>
      <c r="F1108" s="226">
        <f>[2]Source!AQ1198</f>
        <v>7.16</v>
      </c>
      <c r="G1108" s="227"/>
      <c r="H1108" s="228" t="str">
        <f>[2]Source!DI1198</f>
        <v>)*1,05</v>
      </c>
      <c r="I1108" s="226">
        <f>[2]Source!AV1199</f>
        <v>1.0669999999999999</v>
      </c>
      <c r="J1108" s="229">
        <f>[2]Source!U1198</f>
        <v>8.02</v>
      </c>
      <c r="K1108" s="226"/>
      <c r="L1108" s="229"/>
    </row>
    <row r="1109" spans="1:22" ht="14.25" x14ac:dyDescent="0.2">
      <c r="D1109" s="230" t="s">
        <v>94</v>
      </c>
      <c r="I1109" s="462">
        <f>J1101+J1102+J1104+J1105+J1106+J1107</f>
        <v>542.11</v>
      </c>
      <c r="J1109" s="462"/>
      <c r="K1109" s="462">
        <f>L1101+L1102+L1104+L1105+L1106+L1107</f>
        <v>9536.07</v>
      </c>
      <c r="L1109" s="462"/>
      <c r="O1109" s="231">
        <f>J1101+J1102+J1104+J1105+J1106+J1107</f>
        <v>542.11</v>
      </c>
      <c r="P1109" s="231">
        <f>L1101+L1102+L1104+L1105+L1106+L1107</f>
        <v>9536.07</v>
      </c>
    </row>
    <row r="1111" spans="1:22" ht="91.5" x14ac:dyDescent="0.25">
      <c r="A1111" s="217">
        <v>144</v>
      </c>
      <c r="B1111" s="217" t="str">
        <f>CONCATENATE([2]Source!E1198, "/1")</f>
        <v>164/1</v>
      </c>
      <c r="C1111" s="190" t="s">
        <v>324</v>
      </c>
      <c r="D1111" s="190" t="s">
        <v>95</v>
      </c>
      <c r="E1111" s="218" t="str">
        <f>[2]Source!H1198</f>
        <v>1 клапан</v>
      </c>
      <c r="F1111" s="219">
        <f>[2]Source!I1198</f>
        <v>1</v>
      </c>
      <c r="G1111" s="220"/>
      <c r="H1111" s="221"/>
      <c r="I1111" s="219"/>
      <c r="J1111" s="222"/>
      <c r="K1111" s="219"/>
      <c r="L1111" s="222"/>
    </row>
    <row r="1112" spans="1:22" ht="15" x14ac:dyDescent="0.25">
      <c r="A1112" s="217"/>
      <c r="B1112" s="217"/>
      <c r="C1112" s="190"/>
      <c r="D1112" s="190" t="s">
        <v>85</v>
      </c>
      <c r="E1112" s="218"/>
      <c r="F1112" s="219"/>
      <c r="G1112" s="220">
        <f t="shared" ref="G1112:L1112" si="46">G1113</f>
        <v>3.17</v>
      </c>
      <c r="H1112" s="232" t="str">
        <f t="shared" si="46"/>
        <v>)*(1.67-1)*1.05</v>
      </c>
      <c r="I1112" s="219">
        <f t="shared" si="46"/>
        <v>1.0669999999999999</v>
      </c>
      <c r="J1112" s="222">
        <f t="shared" si="46"/>
        <v>2.38</v>
      </c>
      <c r="K1112" s="219">
        <f t="shared" si="46"/>
        <v>24.23</v>
      </c>
      <c r="L1112" s="222">
        <f t="shared" si="46"/>
        <v>57.67</v>
      </c>
    </row>
    <row r="1113" spans="1:22" ht="15" x14ac:dyDescent="0.25">
      <c r="A1113" s="217"/>
      <c r="B1113" s="217"/>
      <c r="C1113" s="190"/>
      <c r="D1113" s="190" t="s">
        <v>86</v>
      </c>
      <c r="E1113" s="218"/>
      <c r="F1113" s="219"/>
      <c r="G1113" s="220">
        <f>[2]Source!AN1198</f>
        <v>3.17</v>
      </c>
      <c r="H1113" s="232" t="s">
        <v>106</v>
      </c>
      <c r="I1113" s="219">
        <f>[2]Source!AV1199</f>
        <v>1.0669999999999999</v>
      </c>
      <c r="J1113" s="223">
        <f>ROUND(F1100*G1113*I1113*(1.67-1)*1.05, 2)</f>
        <v>2.38</v>
      </c>
      <c r="K1113" s="219">
        <f>IF([2]Source!BS1199&lt;&gt; 0, [2]Source!BS1199, 1)</f>
        <v>24.23</v>
      </c>
      <c r="L1113" s="223">
        <f>ROUND(ROUND(F1100*G1113*I1113*(1.67-1)*1.05, 2)*K1113, 2)</f>
        <v>57.67</v>
      </c>
    </row>
    <row r="1114" spans="1:22" ht="15" x14ac:dyDescent="0.25">
      <c r="A1114" s="217"/>
      <c r="B1114" s="217"/>
      <c r="C1114" s="190"/>
      <c r="D1114" s="190" t="s">
        <v>91</v>
      </c>
      <c r="E1114" s="218" t="s">
        <v>89</v>
      </c>
      <c r="F1114" s="219">
        <f>175</f>
        <v>175</v>
      </c>
      <c r="G1114" s="220"/>
      <c r="H1114" s="221"/>
      <c r="I1114" s="219"/>
      <c r="J1114" s="222">
        <f>ROUND(J1113*(F1114/100), 2)</f>
        <v>4.17</v>
      </c>
      <c r="K1114" s="219">
        <f>157</f>
        <v>157</v>
      </c>
      <c r="L1114" s="222">
        <f>ROUND(L1113*(K1114/100), 2)</f>
        <v>90.54</v>
      </c>
    </row>
    <row r="1115" spans="1:22" ht="14.25" x14ac:dyDescent="0.2">
      <c r="A1115" s="192"/>
      <c r="B1115" s="192"/>
      <c r="C1115" s="192"/>
      <c r="D1115" s="233" t="s">
        <v>94</v>
      </c>
      <c r="E1115" s="192"/>
      <c r="F1115" s="192"/>
      <c r="G1115" s="192"/>
      <c r="H1115" s="192"/>
      <c r="I1115" s="463">
        <f>J1114+J1113</f>
        <v>6.55</v>
      </c>
      <c r="J1115" s="463"/>
      <c r="K1115" s="463">
        <f>L1114+L1113</f>
        <v>148.21</v>
      </c>
      <c r="L1115" s="463"/>
      <c r="O1115" s="231">
        <f>I1115</f>
        <v>6.55</v>
      </c>
      <c r="P1115" s="231">
        <f>K1115</f>
        <v>148.21</v>
      </c>
    </row>
    <row r="1117" spans="1:22" ht="205.5" x14ac:dyDescent="0.25">
      <c r="A1117" s="224">
        <v>145</v>
      </c>
      <c r="B1117" s="224" t="str">
        <f>[2]Source!E1202</f>
        <v>166</v>
      </c>
      <c r="C1117" s="191" t="str">
        <f>[2]Source!F1202</f>
        <v>МКЭ-28-498/6-1 от 17.02.2016</v>
      </c>
      <c r="D1117" s="191" t="s">
        <v>325</v>
      </c>
      <c r="E1117" s="225" t="str">
        <f>[2]Source!H1202</f>
        <v>компл.</v>
      </c>
      <c r="F1117" s="226">
        <f>[2]Source!I1202</f>
        <v>1</v>
      </c>
      <c r="G1117" s="229">
        <f>J1117/F1117</f>
        <v>4864.54</v>
      </c>
      <c r="H1117" s="228"/>
      <c r="I1117" s="226">
        <f>[2]Source!AW1203</f>
        <v>1</v>
      </c>
      <c r="J1117" s="229">
        <f>[2]Source!P1202</f>
        <v>4864.54</v>
      </c>
      <c r="K1117" s="226">
        <f>IF([2]Source!BC1203&lt;&gt; 0, [2]Source!BC1203, 1)</f>
        <v>5.58</v>
      </c>
      <c r="L1117" s="229">
        <f>[2]Source!P1203</f>
        <v>27144.14</v>
      </c>
      <c r="M1117" s="185">
        <f>N1117/5.58</f>
        <v>4864.54</v>
      </c>
      <c r="N1117" s="185">
        <f>26611.9*1.02*I1117*F1117</f>
        <v>27144.14</v>
      </c>
      <c r="Q1117" s="113">
        <f>[2]Source!X1202</f>
        <v>0</v>
      </c>
      <c r="R1117" s="113">
        <f>[2]Source!X1203</f>
        <v>0</v>
      </c>
      <c r="S1117" s="113">
        <f>[2]Source!Y1202</f>
        <v>0</v>
      </c>
      <c r="T1117" s="113">
        <f>[2]Source!Y1203</f>
        <v>0</v>
      </c>
      <c r="U1117" s="113">
        <f>ROUND((175/100)*ROUND([2]Source!R1202, 2), 2)</f>
        <v>0</v>
      </c>
      <c r="V1117" s="113">
        <f>ROUND((157/100)*ROUND([2]Source!R1203, 2), 2)</f>
        <v>0</v>
      </c>
    </row>
    <row r="1118" spans="1:22" ht="14.25" x14ac:dyDescent="0.2">
      <c r="A1118" s="192"/>
      <c r="B1118" s="192"/>
      <c r="C1118" s="192"/>
      <c r="D1118" s="233" t="s">
        <v>94</v>
      </c>
      <c r="E1118" s="192"/>
      <c r="F1118" s="192"/>
      <c r="G1118" s="192"/>
      <c r="H1118" s="192"/>
      <c r="I1118" s="463">
        <f>J1117</f>
        <v>4864.54</v>
      </c>
      <c r="J1118" s="463"/>
      <c r="K1118" s="463">
        <f>L1117</f>
        <v>27144.14</v>
      </c>
      <c r="L1118" s="463"/>
      <c r="O1118" s="231">
        <f>J1117</f>
        <v>4864.54</v>
      </c>
      <c r="P1118" s="231">
        <f>L1117</f>
        <v>27144.14</v>
      </c>
    </row>
    <row r="1120" spans="1:22" ht="60" x14ac:dyDescent="0.25">
      <c r="A1120" s="217">
        <v>146</v>
      </c>
      <c r="B1120" s="217" t="str">
        <f>[2]Source!E1228</f>
        <v>179</v>
      </c>
      <c r="C1120" s="190" t="s">
        <v>326</v>
      </c>
      <c r="D1120" s="190" t="s">
        <v>134</v>
      </c>
      <c r="E1120" s="218" t="str">
        <f>[2]Source!H1228</f>
        <v>100 м2 поверхности воздуховодов</v>
      </c>
      <c r="F1120" s="219">
        <f>[2]Source!I1228</f>
        <v>0.13719999999999999</v>
      </c>
      <c r="G1120" s="220"/>
      <c r="H1120" s="221"/>
      <c r="I1120" s="219"/>
      <c r="J1120" s="222"/>
      <c r="K1120" s="219"/>
      <c r="L1120" s="222"/>
      <c r="Q1120" s="113">
        <f>[2]Source!X1228</f>
        <v>532.74</v>
      </c>
      <c r="R1120" s="113">
        <f>[2]Source!X1229</f>
        <v>10326.58</v>
      </c>
      <c r="S1120" s="113">
        <f>[2]Source!Y1228</f>
        <v>400.62</v>
      </c>
      <c r="T1120" s="113">
        <f>[2]Source!Y1229</f>
        <v>4646.96</v>
      </c>
      <c r="U1120" s="113">
        <f>ROUND((175/100)*ROUND([2]Source!R1228, 2), 2)</f>
        <v>8.19</v>
      </c>
      <c r="V1120" s="113">
        <f>ROUND((157/100)*ROUND([2]Source!R1229, 2), 2)</f>
        <v>178.04</v>
      </c>
    </row>
    <row r="1121" spans="1:22" ht="15" x14ac:dyDescent="0.25">
      <c r="A1121" s="217"/>
      <c r="B1121" s="217"/>
      <c r="C1121" s="190"/>
      <c r="D1121" s="190" t="s">
        <v>84</v>
      </c>
      <c r="E1121" s="218"/>
      <c r="F1121" s="219"/>
      <c r="G1121" s="220">
        <f>[2]Source!AO1228</f>
        <v>1743.28</v>
      </c>
      <c r="H1121" s="221" t="str">
        <f>[2]Source!DG1228</f>
        <v>)*1,67</v>
      </c>
      <c r="I1121" s="219">
        <f>[2]Source!AV1229</f>
        <v>1.0669999999999999</v>
      </c>
      <c r="J1121" s="222">
        <f>[2]Source!S1228</f>
        <v>426.19</v>
      </c>
      <c r="K1121" s="219">
        <f>IF([2]Source!BA1229&lt;&gt; 0, [2]Source!BA1229, 1)</f>
        <v>24.23</v>
      </c>
      <c r="L1121" s="222">
        <f>[2]Source!S1229</f>
        <v>10326.58</v>
      </c>
    </row>
    <row r="1122" spans="1:22" ht="15" x14ac:dyDescent="0.25">
      <c r="A1122" s="217"/>
      <c r="B1122" s="217"/>
      <c r="C1122" s="190"/>
      <c r="D1122" s="190" t="s">
        <v>85</v>
      </c>
      <c r="E1122" s="218"/>
      <c r="F1122" s="219"/>
      <c r="G1122" s="220">
        <f>[2]Source!AM1228</f>
        <v>158.08000000000001</v>
      </c>
      <c r="H1122" s="221" t="str">
        <f>[2]Source!DE1228</f>
        <v/>
      </c>
      <c r="I1122" s="219">
        <f>[2]Source!AV1229</f>
        <v>1.0669999999999999</v>
      </c>
      <c r="J1122" s="222">
        <f>[2]Source!Q1228-J1133</f>
        <v>23.14</v>
      </c>
      <c r="K1122" s="219">
        <f>IF([2]Source!BB1229&lt;&gt; 0, [2]Source!BB1229, 1)</f>
        <v>8.6</v>
      </c>
      <c r="L1122" s="222">
        <f>[2]Source!Q1229-L1133</f>
        <v>199</v>
      </c>
    </row>
    <row r="1123" spans="1:22" ht="15" x14ac:dyDescent="0.25">
      <c r="A1123" s="217"/>
      <c r="B1123" s="217"/>
      <c r="C1123" s="190"/>
      <c r="D1123" s="190" t="s">
        <v>86</v>
      </c>
      <c r="E1123" s="218"/>
      <c r="F1123" s="219"/>
      <c r="G1123" s="220">
        <f>[2]Source!AN1228</f>
        <v>19.16</v>
      </c>
      <c r="H1123" s="221" t="str">
        <f>[2]Source!DE1228</f>
        <v/>
      </c>
      <c r="I1123" s="219">
        <f>[2]Source!AV1229</f>
        <v>1.0669999999999999</v>
      </c>
      <c r="J1123" s="223">
        <f>[2]Source!R1228-J1134</f>
        <v>2.8</v>
      </c>
      <c r="K1123" s="219">
        <f>IF([2]Source!BS1229&lt;&gt; 0, [2]Source!BS1229, 1)</f>
        <v>24.23</v>
      </c>
      <c r="L1123" s="223">
        <f>[2]Source!R1229-L1134</f>
        <v>67.849999999999994</v>
      </c>
    </row>
    <row r="1124" spans="1:22" ht="15" x14ac:dyDescent="0.25">
      <c r="A1124" s="217"/>
      <c r="B1124" s="217"/>
      <c r="C1124" s="190"/>
      <c r="D1124" s="190" t="s">
        <v>87</v>
      </c>
      <c r="E1124" s="218"/>
      <c r="F1124" s="219"/>
      <c r="G1124" s="220">
        <f>[2]Source!AL1228</f>
        <v>499.52</v>
      </c>
      <c r="H1124" s="221" t="str">
        <f>[2]Source!DD1228</f>
        <v/>
      </c>
      <c r="I1124" s="219">
        <f>[2]Source!AW1229</f>
        <v>1</v>
      </c>
      <c r="J1124" s="222">
        <f>[2]Source!P1228</f>
        <v>68.53</v>
      </c>
      <c r="K1124" s="219">
        <f>IF([2]Source!BC1229&lt;&gt; 0, [2]Source!BC1229, 1)</f>
        <v>3.66</v>
      </c>
      <c r="L1124" s="222">
        <f>[2]Source!P1229</f>
        <v>250.82</v>
      </c>
    </row>
    <row r="1125" spans="1:22" ht="45" x14ac:dyDescent="0.25">
      <c r="A1125" s="217">
        <v>147</v>
      </c>
      <c r="B1125" s="217" t="str">
        <f>[2]Source!E1230</f>
        <v>179,1</v>
      </c>
      <c r="C1125" s="190" t="str">
        <f>[2]Source!F1230</f>
        <v>1.19-3-12</v>
      </c>
      <c r="D1125" s="190" t="s">
        <v>135</v>
      </c>
      <c r="E1125" s="218" t="str">
        <f>[2]Source!H1230</f>
        <v>м2</v>
      </c>
      <c r="F1125" s="219">
        <f>[2]Source!I1230</f>
        <v>13.72</v>
      </c>
      <c r="G1125" s="220">
        <f>[2]Source!AK1230</f>
        <v>125.64</v>
      </c>
      <c r="H1125" s="242" t="s">
        <v>97</v>
      </c>
      <c r="I1125" s="219">
        <f>[2]Source!AW1231</f>
        <v>1</v>
      </c>
      <c r="J1125" s="222">
        <f>[2]Source!O1230</f>
        <v>1723.78</v>
      </c>
      <c r="K1125" s="219">
        <f>IF([2]Source!BC1231&lt;&gt; 0, [2]Source!BC1231, 1)</f>
        <v>3.84</v>
      </c>
      <c r="L1125" s="222">
        <f>[2]Source!O1231</f>
        <v>6619.32</v>
      </c>
      <c r="Q1125" s="113">
        <f>[2]Source!X1230</f>
        <v>0</v>
      </c>
      <c r="R1125" s="113">
        <f>[2]Source!X1231</f>
        <v>0</v>
      </c>
      <c r="S1125" s="113">
        <f>[2]Source!Y1230</f>
        <v>0</v>
      </c>
      <c r="T1125" s="113">
        <f>[2]Source!Y1231</f>
        <v>0</v>
      </c>
      <c r="U1125" s="113">
        <f>ROUND((175/100)*ROUND([2]Source!R1230, 2), 2)</f>
        <v>0</v>
      </c>
      <c r="V1125" s="113">
        <f>ROUND((157/100)*ROUND([2]Source!R1231, 2), 2)</f>
        <v>0</v>
      </c>
    </row>
    <row r="1126" spans="1:22" ht="15" x14ac:dyDescent="0.25">
      <c r="A1126" s="217"/>
      <c r="B1126" s="217"/>
      <c r="C1126" s="190"/>
      <c r="D1126" s="190" t="s">
        <v>88</v>
      </c>
      <c r="E1126" s="218" t="s">
        <v>89</v>
      </c>
      <c r="F1126" s="219">
        <f>[2]Source!DN1229</f>
        <v>125</v>
      </c>
      <c r="G1126" s="220"/>
      <c r="H1126" s="221"/>
      <c r="I1126" s="219"/>
      <c r="J1126" s="222">
        <f>SUM(Q1120:Q1125)</f>
        <v>532.74</v>
      </c>
      <c r="K1126" s="219">
        <f>[2]Source!BZ1229</f>
        <v>100</v>
      </c>
      <c r="L1126" s="222">
        <f>SUM(R1120:R1125)</f>
        <v>10326.58</v>
      </c>
    </row>
    <row r="1127" spans="1:22" ht="15" x14ac:dyDescent="0.25">
      <c r="A1127" s="217"/>
      <c r="B1127" s="217"/>
      <c r="C1127" s="190"/>
      <c r="D1127" s="190" t="s">
        <v>90</v>
      </c>
      <c r="E1127" s="218" t="s">
        <v>89</v>
      </c>
      <c r="F1127" s="219">
        <f>[2]Source!DO1229</f>
        <v>94</v>
      </c>
      <c r="G1127" s="220"/>
      <c r="H1127" s="221"/>
      <c r="I1127" s="219"/>
      <c r="J1127" s="222">
        <f>SUM(S1120:S1126)</f>
        <v>400.62</v>
      </c>
      <c r="K1127" s="219">
        <f>[2]Source!CA1229</f>
        <v>45</v>
      </c>
      <c r="L1127" s="222">
        <f>SUM(T1120:T1126)</f>
        <v>4646.96</v>
      </c>
    </row>
    <row r="1128" spans="1:22" ht="15" x14ac:dyDescent="0.25">
      <c r="A1128" s="217"/>
      <c r="B1128" s="217"/>
      <c r="C1128" s="190"/>
      <c r="D1128" s="190" t="s">
        <v>91</v>
      </c>
      <c r="E1128" s="218" t="s">
        <v>89</v>
      </c>
      <c r="F1128" s="219">
        <f>175</f>
        <v>175</v>
      </c>
      <c r="G1128" s="220"/>
      <c r="H1128" s="221"/>
      <c r="I1128" s="219"/>
      <c r="J1128" s="222">
        <f>SUM(U1120:U1127)-J1135</f>
        <v>4.9000000000000004</v>
      </c>
      <c r="K1128" s="219">
        <f>157</f>
        <v>157</v>
      </c>
      <c r="L1128" s="222">
        <f>SUM(V1120:V1127)-L1135</f>
        <v>106.53</v>
      </c>
    </row>
    <row r="1129" spans="1:22" ht="15" x14ac:dyDescent="0.25">
      <c r="A1129" s="224"/>
      <c r="B1129" s="224"/>
      <c r="C1129" s="191"/>
      <c r="D1129" s="191" t="s">
        <v>92</v>
      </c>
      <c r="E1129" s="225" t="s">
        <v>93</v>
      </c>
      <c r="F1129" s="226">
        <f>[2]Source!AQ1228</f>
        <v>154</v>
      </c>
      <c r="G1129" s="227"/>
      <c r="H1129" s="228" t="str">
        <f>[2]Source!DI1228</f>
        <v/>
      </c>
      <c r="I1129" s="226">
        <f>[2]Source!AV1229</f>
        <v>1.0669999999999999</v>
      </c>
      <c r="J1129" s="229">
        <f>[2]Source!U1228</f>
        <v>22.54</v>
      </c>
      <c r="K1129" s="226"/>
      <c r="L1129" s="229"/>
    </row>
    <row r="1130" spans="1:22" ht="14.25" x14ac:dyDescent="0.2">
      <c r="D1130" s="230" t="s">
        <v>94</v>
      </c>
      <c r="I1130" s="462">
        <f>J1121+J1122+J1124+J1126+J1127+J1128+SUM(J1125:J1125)</f>
        <v>3179.9</v>
      </c>
      <c r="J1130" s="462"/>
      <c r="K1130" s="462">
        <f>L1121+L1122+L1124+L1126+L1127+L1128+SUM(L1125:L1125)</f>
        <v>32475.79</v>
      </c>
      <c r="L1130" s="462"/>
      <c r="O1130" s="231">
        <f>J1121+J1122+J1124+J1126+J1127+J1128+SUM(J1125:J1125)</f>
        <v>3179.9</v>
      </c>
      <c r="P1130" s="231">
        <f>L1121+L1122+L1124+L1126+L1127+L1128+SUM(L1125:L1125)</f>
        <v>32475.79</v>
      </c>
    </row>
    <row r="1132" spans="1:22" ht="60" x14ac:dyDescent="0.25">
      <c r="A1132" s="217">
        <v>148</v>
      </c>
      <c r="B1132" s="217" t="str">
        <f>CONCATENATE([2]Source!E1228, "/1")</f>
        <v>179/1</v>
      </c>
      <c r="C1132" s="190" t="s">
        <v>327</v>
      </c>
      <c r="D1132" s="190" t="s">
        <v>95</v>
      </c>
      <c r="E1132" s="218" t="str">
        <f>[2]Source!H1228</f>
        <v>100 м2 поверхности воздуховодов</v>
      </c>
      <c r="F1132" s="219">
        <f>[2]Source!I1228</f>
        <v>0.13719999999999999</v>
      </c>
      <c r="G1132" s="220"/>
      <c r="H1132" s="221"/>
      <c r="I1132" s="219"/>
      <c r="J1132" s="222"/>
      <c r="K1132" s="219"/>
      <c r="L1132" s="222"/>
    </row>
    <row r="1133" spans="1:22" ht="15" x14ac:dyDescent="0.25">
      <c r="A1133" s="217"/>
      <c r="B1133" s="217"/>
      <c r="C1133" s="190"/>
      <c r="D1133" s="190" t="s">
        <v>85</v>
      </c>
      <c r="E1133" s="218"/>
      <c r="F1133" s="219"/>
      <c r="G1133" s="220">
        <f t="shared" ref="G1133:L1133" si="47">G1134</f>
        <v>19.16</v>
      </c>
      <c r="H1133" s="232" t="str">
        <f t="shared" si="47"/>
        <v>)*(1.67-1)</v>
      </c>
      <c r="I1133" s="219">
        <f t="shared" si="47"/>
        <v>1.0669999999999999</v>
      </c>
      <c r="J1133" s="222">
        <f t="shared" si="47"/>
        <v>1.88</v>
      </c>
      <c r="K1133" s="219">
        <f t="shared" si="47"/>
        <v>24.23</v>
      </c>
      <c r="L1133" s="222">
        <f t="shared" si="47"/>
        <v>45.55</v>
      </c>
    </row>
    <row r="1134" spans="1:22" ht="15" x14ac:dyDescent="0.25">
      <c r="A1134" s="217"/>
      <c r="B1134" s="217"/>
      <c r="C1134" s="190"/>
      <c r="D1134" s="190" t="s">
        <v>86</v>
      </c>
      <c r="E1134" s="218"/>
      <c r="F1134" s="219"/>
      <c r="G1134" s="220">
        <f>[2]Source!AN1228</f>
        <v>19.16</v>
      </c>
      <c r="H1134" s="232" t="s">
        <v>96</v>
      </c>
      <c r="I1134" s="219">
        <f>[2]Source!AV1229</f>
        <v>1.0669999999999999</v>
      </c>
      <c r="J1134" s="223">
        <f>ROUND(F1120*G1134*I1134*(1.67-1), 2)</f>
        <v>1.88</v>
      </c>
      <c r="K1134" s="219">
        <f>IF([2]Source!BS1229&lt;&gt; 0, [2]Source!BS1229, 1)</f>
        <v>24.23</v>
      </c>
      <c r="L1134" s="223">
        <f>ROUND(ROUND(F1120*G1134*I1134*(1.67-1), 2)*K1134, 2)</f>
        <v>45.55</v>
      </c>
    </row>
    <row r="1135" spans="1:22" ht="15" x14ac:dyDescent="0.25">
      <c r="A1135" s="217"/>
      <c r="B1135" s="217"/>
      <c r="C1135" s="190"/>
      <c r="D1135" s="190" t="s">
        <v>91</v>
      </c>
      <c r="E1135" s="218" t="s">
        <v>89</v>
      </c>
      <c r="F1135" s="219">
        <f>175</f>
        <v>175</v>
      </c>
      <c r="G1135" s="220"/>
      <c r="H1135" s="221"/>
      <c r="I1135" s="219"/>
      <c r="J1135" s="222">
        <f>ROUND(J1134*(F1135/100), 2)</f>
        <v>3.29</v>
      </c>
      <c r="K1135" s="219">
        <f>157</f>
        <v>157</v>
      </c>
      <c r="L1135" s="222">
        <f>ROUND(L1134*(K1135/100), 2)</f>
        <v>71.510000000000005</v>
      </c>
    </row>
    <row r="1136" spans="1:22" ht="14.25" x14ac:dyDescent="0.2">
      <c r="A1136" s="192"/>
      <c r="B1136" s="192"/>
      <c r="C1136" s="192"/>
      <c r="D1136" s="233" t="s">
        <v>94</v>
      </c>
      <c r="E1136" s="192"/>
      <c r="F1136" s="192"/>
      <c r="G1136" s="192"/>
      <c r="H1136" s="192"/>
      <c r="I1136" s="463">
        <f>J1135+J1134</f>
        <v>5.17</v>
      </c>
      <c r="J1136" s="463"/>
      <c r="K1136" s="463">
        <f>L1135+L1134</f>
        <v>117.06</v>
      </c>
      <c r="L1136" s="463"/>
      <c r="O1136" s="231">
        <f>I1136</f>
        <v>5.17</v>
      </c>
      <c r="P1136" s="231">
        <f>K1136</f>
        <v>117.06</v>
      </c>
    </row>
    <row r="1138" spans="1:22" ht="60" x14ac:dyDescent="0.25">
      <c r="A1138" s="217">
        <v>149</v>
      </c>
      <c r="B1138" s="217" t="str">
        <f>[2]Source!E1232</f>
        <v>180</v>
      </c>
      <c r="C1138" s="190" t="s">
        <v>328</v>
      </c>
      <c r="D1138" s="190" t="s">
        <v>136</v>
      </c>
      <c r="E1138" s="218" t="str">
        <f>[2]Source!H1232</f>
        <v>100 м2 поверхности воздуховодов</v>
      </c>
      <c r="F1138" s="219">
        <f>[2]Source!I1232</f>
        <v>0.2109</v>
      </c>
      <c r="G1138" s="220"/>
      <c r="H1138" s="221"/>
      <c r="I1138" s="219"/>
      <c r="J1138" s="222"/>
      <c r="K1138" s="219"/>
      <c r="L1138" s="222"/>
      <c r="Q1138" s="113">
        <f>[2]Source!X1232</f>
        <v>749.78</v>
      </c>
      <c r="R1138" s="113">
        <f>[2]Source!X1233</f>
        <v>14533.64</v>
      </c>
      <c r="S1138" s="113">
        <f>[2]Source!Y1232</f>
        <v>563.83000000000004</v>
      </c>
      <c r="T1138" s="113">
        <f>[2]Source!Y1233</f>
        <v>6540.14</v>
      </c>
      <c r="U1138" s="113">
        <f>ROUND((175/100)*ROUND([2]Source!R1232, 2), 2)</f>
        <v>9.91</v>
      </c>
      <c r="V1138" s="113">
        <f>ROUND((157/100)*ROUND([2]Source!R1233, 2), 2)</f>
        <v>215.31</v>
      </c>
    </row>
    <row r="1139" spans="1:22" ht="15" x14ac:dyDescent="0.25">
      <c r="A1139" s="217"/>
      <c r="B1139" s="217"/>
      <c r="C1139" s="190"/>
      <c r="D1139" s="190" t="s">
        <v>84</v>
      </c>
      <c r="E1139" s="218"/>
      <c r="F1139" s="219"/>
      <c r="G1139" s="220">
        <f>[2]Source!AO1232</f>
        <v>1596.12</v>
      </c>
      <c r="H1139" s="221" t="str">
        <f>[2]Source!DG1232</f>
        <v>)*1,67</v>
      </c>
      <c r="I1139" s="219">
        <f>[2]Source!AV1233</f>
        <v>1.0669999999999999</v>
      </c>
      <c r="J1139" s="222">
        <f>[2]Source!S1232</f>
        <v>599.82000000000005</v>
      </c>
      <c r="K1139" s="219">
        <f>IF([2]Source!BA1233&lt;&gt; 0, [2]Source!BA1233, 1)</f>
        <v>24.23</v>
      </c>
      <c r="L1139" s="222">
        <f>[2]Source!S1233</f>
        <v>14533.64</v>
      </c>
    </row>
    <row r="1140" spans="1:22" ht="15" x14ac:dyDescent="0.25">
      <c r="A1140" s="217"/>
      <c r="B1140" s="217"/>
      <c r="C1140" s="190"/>
      <c r="D1140" s="190" t="s">
        <v>85</v>
      </c>
      <c r="E1140" s="218"/>
      <c r="F1140" s="219"/>
      <c r="G1140" s="220">
        <f>[2]Source!AM1232</f>
        <v>125.83</v>
      </c>
      <c r="H1140" s="221" t="str">
        <f>[2]Source!DE1232</f>
        <v/>
      </c>
      <c r="I1140" s="219">
        <f>[2]Source!AV1233</f>
        <v>1.0669999999999999</v>
      </c>
      <c r="J1140" s="222">
        <f>[2]Source!Q1232-J1151</f>
        <v>28.32</v>
      </c>
      <c r="K1140" s="219">
        <f>IF([2]Source!BB1233&lt;&gt; 0, [2]Source!BB1233, 1)</f>
        <v>8.59</v>
      </c>
      <c r="L1140" s="222">
        <f>[2]Source!Q1233-L1151</f>
        <v>243.27</v>
      </c>
    </row>
    <row r="1141" spans="1:22" ht="15" x14ac:dyDescent="0.25">
      <c r="A1141" s="217"/>
      <c r="B1141" s="217"/>
      <c r="C1141" s="190"/>
      <c r="D1141" s="190" t="s">
        <v>86</v>
      </c>
      <c r="E1141" s="218"/>
      <c r="F1141" s="219"/>
      <c r="G1141" s="220">
        <f>[2]Source!AN1232</f>
        <v>15.05</v>
      </c>
      <c r="H1141" s="221" t="str">
        <f>[2]Source!DE1232</f>
        <v/>
      </c>
      <c r="I1141" s="219">
        <f>[2]Source!AV1233</f>
        <v>1.0669999999999999</v>
      </c>
      <c r="J1141" s="223">
        <f>[2]Source!R1232-J1152</f>
        <v>3.39</v>
      </c>
      <c r="K1141" s="219">
        <f>IF([2]Source!BS1233&lt;&gt; 0, [2]Source!BS1233, 1)</f>
        <v>24.23</v>
      </c>
      <c r="L1141" s="223">
        <f>[2]Source!R1233-L1152</f>
        <v>82.14</v>
      </c>
    </row>
    <row r="1142" spans="1:22" ht="15" x14ac:dyDescent="0.25">
      <c r="A1142" s="217"/>
      <c r="B1142" s="217"/>
      <c r="C1142" s="190"/>
      <c r="D1142" s="190" t="s">
        <v>87</v>
      </c>
      <c r="E1142" s="218"/>
      <c r="F1142" s="219"/>
      <c r="G1142" s="220">
        <f>[2]Source!AL1232</f>
        <v>499.17</v>
      </c>
      <c r="H1142" s="221" t="str">
        <f>[2]Source!DD1232</f>
        <v/>
      </c>
      <c r="I1142" s="219">
        <f>[2]Source!AW1233</f>
        <v>1</v>
      </c>
      <c r="J1142" s="222">
        <f>[2]Source!P1232</f>
        <v>105.27</v>
      </c>
      <c r="K1142" s="219">
        <f>IF([2]Source!BC1233&lt;&gt; 0, [2]Source!BC1233, 1)</f>
        <v>3.65</v>
      </c>
      <c r="L1142" s="222">
        <f>[2]Source!P1233</f>
        <v>384.24</v>
      </c>
    </row>
    <row r="1143" spans="1:22" ht="45" x14ac:dyDescent="0.25">
      <c r="A1143" s="217">
        <v>150</v>
      </c>
      <c r="B1143" s="217" t="str">
        <f>[2]Source!E1234</f>
        <v>180,1</v>
      </c>
      <c r="C1143" s="190" t="str">
        <f>[2]Source!F1234</f>
        <v>1.19-3-12</v>
      </c>
      <c r="D1143" s="190" t="s">
        <v>135</v>
      </c>
      <c r="E1143" s="218" t="str">
        <f>[2]Source!H1234</f>
        <v>м2</v>
      </c>
      <c r="F1143" s="219">
        <f>[2]Source!I1234</f>
        <v>21.09</v>
      </c>
      <c r="G1143" s="220">
        <f>[2]Source!AK1234</f>
        <v>125.64</v>
      </c>
      <c r="H1143" s="242" t="s">
        <v>97</v>
      </c>
      <c r="I1143" s="219">
        <f>[2]Source!AW1235</f>
        <v>1</v>
      </c>
      <c r="J1143" s="222">
        <f>[2]Source!O1234</f>
        <v>2649.75</v>
      </c>
      <c r="K1143" s="219">
        <f>IF([2]Source!BC1235&lt;&gt; 0, [2]Source!BC1235, 1)</f>
        <v>3.84</v>
      </c>
      <c r="L1143" s="222">
        <f>[2]Source!O1235</f>
        <v>10175.040000000001</v>
      </c>
      <c r="Q1143" s="113">
        <f>[2]Source!X1234</f>
        <v>0</v>
      </c>
      <c r="R1143" s="113">
        <f>[2]Source!X1235</f>
        <v>0</v>
      </c>
      <c r="S1143" s="113">
        <f>[2]Source!Y1234</f>
        <v>0</v>
      </c>
      <c r="T1143" s="113">
        <f>[2]Source!Y1235</f>
        <v>0</v>
      </c>
      <c r="U1143" s="113">
        <f>ROUND((175/100)*ROUND([2]Source!R1234, 2), 2)</f>
        <v>0</v>
      </c>
      <c r="V1143" s="113">
        <f>ROUND((157/100)*ROUND([2]Source!R1235, 2), 2)</f>
        <v>0</v>
      </c>
    </row>
    <row r="1144" spans="1:22" ht="15" x14ac:dyDescent="0.25">
      <c r="A1144" s="217"/>
      <c r="B1144" s="217"/>
      <c r="C1144" s="190"/>
      <c r="D1144" s="190" t="s">
        <v>88</v>
      </c>
      <c r="E1144" s="218" t="s">
        <v>89</v>
      </c>
      <c r="F1144" s="219">
        <f>[2]Source!DN1233</f>
        <v>125</v>
      </c>
      <c r="G1144" s="220"/>
      <c r="H1144" s="221"/>
      <c r="I1144" s="219"/>
      <c r="J1144" s="222">
        <f>SUM(Q1138:Q1143)</f>
        <v>749.78</v>
      </c>
      <c r="K1144" s="219">
        <f>[2]Source!BZ1233</f>
        <v>100</v>
      </c>
      <c r="L1144" s="222">
        <f>SUM(R1138:R1143)</f>
        <v>14533.64</v>
      </c>
    </row>
    <row r="1145" spans="1:22" ht="15" x14ac:dyDescent="0.25">
      <c r="A1145" s="217"/>
      <c r="B1145" s="217"/>
      <c r="C1145" s="190"/>
      <c r="D1145" s="190" t="s">
        <v>90</v>
      </c>
      <c r="E1145" s="218" t="s">
        <v>89</v>
      </c>
      <c r="F1145" s="219">
        <f>[2]Source!DO1233</f>
        <v>94</v>
      </c>
      <c r="G1145" s="220"/>
      <c r="H1145" s="221"/>
      <c r="I1145" s="219"/>
      <c r="J1145" s="222">
        <f>SUM(S1138:S1144)</f>
        <v>563.83000000000004</v>
      </c>
      <c r="K1145" s="219">
        <f>[2]Source!CA1233</f>
        <v>45</v>
      </c>
      <c r="L1145" s="222">
        <f>SUM(T1138:T1144)</f>
        <v>6540.14</v>
      </c>
    </row>
    <row r="1146" spans="1:22" ht="15" x14ac:dyDescent="0.25">
      <c r="A1146" s="217"/>
      <c r="B1146" s="217"/>
      <c r="C1146" s="190"/>
      <c r="D1146" s="190" t="s">
        <v>91</v>
      </c>
      <c r="E1146" s="218" t="s">
        <v>89</v>
      </c>
      <c r="F1146" s="219">
        <f>175</f>
        <v>175</v>
      </c>
      <c r="G1146" s="220"/>
      <c r="H1146" s="221"/>
      <c r="I1146" s="219"/>
      <c r="J1146" s="222">
        <f>SUM(U1138:U1145)-J1153</f>
        <v>5.94</v>
      </c>
      <c r="K1146" s="219">
        <f>157</f>
        <v>157</v>
      </c>
      <c r="L1146" s="222">
        <f>SUM(V1138:V1145)-L1153</f>
        <v>128.96</v>
      </c>
    </row>
    <row r="1147" spans="1:22" ht="15" x14ac:dyDescent="0.25">
      <c r="A1147" s="224"/>
      <c r="B1147" s="224"/>
      <c r="C1147" s="191"/>
      <c r="D1147" s="191" t="s">
        <v>92</v>
      </c>
      <c r="E1147" s="225" t="s">
        <v>93</v>
      </c>
      <c r="F1147" s="226">
        <f>[2]Source!AQ1232</f>
        <v>141</v>
      </c>
      <c r="G1147" s="227"/>
      <c r="H1147" s="228" t="str">
        <f>[2]Source!DI1232</f>
        <v/>
      </c>
      <c r="I1147" s="226">
        <f>[2]Source!AV1233</f>
        <v>1.0669999999999999</v>
      </c>
      <c r="J1147" s="229">
        <f>[2]Source!U1232</f>
        <v>31.73</v>
      </c>
      <c r="K1147" s="226"/>
      <c r="L1147" s="229"/>
    </row>
    <row r="1148" spans="1:22" ht="14.25" x14ac:dyDescent="0.2">
      <c r="D1148" s="230" t="s">
        <v>94</v>
      </c>
      <c r="I1148" s="462">
        <f>J1139+J1140+J1142+J1144+J1145+J1146+SUM(J1143:J1143)</f>
        <v>4702.71</v>
      </c>
      <c r="J1148" s="462"/>
      <c r="K1148" s="462">
        <f>L1139+L1140+L1142+L1144+L1145+L1146+SUM(L1143:L1143)</f>
        <v>46538.93</v>
      </c>
      <c r="L1148" s="462"/>
      <c r="O1148" s="231">
        <f>J1139+J1140+J1142+J1144+J1145+J1146+SUM(J1143:J1143)</f>
        <v>4702.71</v>
      </c>
      <c r="P1148" s="231">
        <f>L1139+L1140+L1142+L1144+L1145+L1146+SUM(L1143:L1143)</f>
        <v>46538.93</v>
      </c>
    </row>
    <row r="1150" spans="1:22" ht="60" x14ac:dyDescent="0.25">
      <c r="A1150" s="217">
        <v>151</v>
      </c>
      <c r="B1150" s="217" t="str">
        <f>CONCATENATE([2]Source!E1232, "/1")</f>
        <v>180/1</v>
      </c>
      <c r="C1150" s="190" t="s">
        <v>329</v>
      </c>
      <c r="D1150" s="190" t="s">
        <v>95</v>
      </c>
      <c r="E1150" s="218" t="str">
        <f>[2]Source!H1232</f>
        <v>100 м2 поверхности воздуховодов</v>
      </c>
      <c r="F1150" s="219">
        <f>[2]Source!I1232</f>
        <v>0.2109</v>
      </c>
      <c r="G1150" s="220"/>
      <c r="H1150" s="221"/>
      <c r="I1150" s="219"/>
      <c r="J1150" s="222"/>
      <c r="K1150" s="219"/>
      <c r="L1150" s="222"/>
    </row>
    <row r="1151" spans="1:22" ht="15" x14ac:dyDescent="0.25">
      <c r="A1151" s="217"/>
      <c r="B1151" s="217"/>
      <c r="C1151" s="190"/>
      <c r="D1151" s="190" t="s">
        <v>85</v>
      </c>
      <c r="E1151" s="218"/>
      <c r="F1151" s="219"/>
      <c r="G1151" s="220">
        <f t="shared" ref="G1151:L1151" si="48">G1152</f>
        <v>15.05</v>
      </c>
      <c r="H1151" s="232" t="str">
        <f t="shared" si="48"/>
        <v>)*(1.67-1)</v>
      </c>
      <c r="I1151" s="219">
        <f t="shared" si="48"/>
        <v>1.0669999999999999</v>
      </c>
      <c r="J1151" s="222">
        <f t="shared" si="48"/>
        <v>2.27</v>
      </c>
      <c r="K1151" s="219">
        <f t="shared" si="48"/>
        <v>24.23</v>
      </c>
      <c r="L1151" s="222">
        <f t="shared" si="48"/>
        <v>55</v>
      </c>
    </row>
    <row r="1152" spans="1:22" ht="15" x14ac:dyDescent="0.25">
      <c r="A1152" s="217"/>
      <c r="B1152" s="217"/>
      <c r="C1152" s="190"/>
      <c r="D1152" s="190" t="s">
        <v>86</v>
      </c>
      <c r="E1152" s="218"/>
      <c r="F1152" s="219"/>
      <c r="G1152" s="220">
        <f>[2]Source!AN1232</f>
        <v>15.05</v>
      </c>
      <c r="H1152" s="232" t="s">
        <v>96</v>
      </c>
      <c r="I1152" s="219">
        <f>[2]Source!AV1233</f>
        <v>1.0669999999999999</v>
      </c>
      <c r="J1152" s="223">
        <f>ROUND(F1138*G1152*I1152*(1.67-1), 2)</f>
        <v>2.27</v>
      </c>
      <c r="K1152" s="219">
        <f>IF([2]Source!BS1233&lt;&gt; 0, [2]Source!BS1233, 1)</f>
        <v>24.23</v>
      </c>
      <c r="L1152" s="223">
        <f>ROUND(ROUND(F1138*G1152*I1152*(1.67-1), 2)*K1152, 2)</f>
        <v>55</v>
      </c>
    </row>
    <row r="1153" spans="1:22" ht="15" x14ac:dyDescent="0.25">
      <c r="A1153" s="217"/>
      <c r="B1153" s="217"/>
      <c r="C1153" s="190"/>
      <c r="D1153" s="190" t="s">
        <v>91</v>
      </c>
      <c r="E1153" s="218" t="s">
        <v>89</v>
      </c>
      <c r="F1153" s="219">
        <f>175</f>
        <v>175</v>
      </c>
      <c r="G1153" s="220"/>
      <c r="H1153" s="221"/>
      <c r="I1153" s="219"/>
      <c r="J1153" s="222">
        <f>ROUND(J1152*(F1153/100), 2)</f>
        <v>3.97</v>
      </c>
      <c r="K1153" s="219">
        <f>157</f>
        <v>157</v>
      </c>
      <c r="L1153" s="222">
        <f>ROUND(L1152*(K1153/100), 2)</f>
        <v>86.35</v>
      </c>
    </row>
    <row r="1154" spans="1:22" ht="14.25" x14ac:dyDescent="0.2">
      <c r="A1154" s="192"/>
      <c r="B1154" s="192"/>
      <c r="C1154" s="192"/>
      <c r="D1154" s="233" t="s">
        <v>94</v>
      </c>
      <c r="E1154" s="192"/>
      <c r="F1154" s="192"/>
      <c r="G1154" s="192"/>
      <c r="H1154" s="192"/>
      <c r="I1154" s="463">
        <f>J1153+J1152</f>
        <v>6.24</v>
      </c>
      <c r="J1154" s="463"/>
      <c r="K1154" s="463">
        <f>L1153+L1152</f>
        <v>141.35</v>
      </c>
      <c r="L1154" s="463"/>
      <c r="O1154" s="231">
        <f>I1154</f>
        <v>6.24</v>
      </c>
      <c r="P1154" s="231">
        <f>K1154</f>
        <v>141.35</v>
      </c>
    </row>
    <row r="1156" spans="1:22" ht="60" x14ac:dyDescent="0.25">
      <c r="A1156" s="217">
        <v>152</v>
      </c>
      <c r="B1156" s="217" t="str">
        <f>[2]Source!E1236</f>
        <v>181</v>
      </c>
      <c r="C1156" s="190" t="s">
        <v>330</v>
      </c>
      <c r="D1156" s="190" t="s">
        <v>137</v>
      </c>
      <c r="E1156" s="218" t="str">
        <f>[2]Source!H1236</f>
        <v>100 м2 поверхности воздуховодов</v>
      </c>
      <c r="F1156" s="219">
        <f>[2]Source!I1236</f>
        <v>3.1399999999999997E-2</v>
      </c>
      <c r="G1156" s="220"/>
      <c r="H1156" s="221"/>
      <c r="I1156" s="219"/>
      <c r="J1156" s="222"/>
      <c r="K1156" s="219"/>
      <c r="L1156" s="222"/>
      <c r="Q1156" s="113">
        <f>[2]Source!X1236</f>
        <v>121.93</v>
      </c>
      <c r="R1156" s="113">
        <f>[2]Source!X1237</f>
        <v>2363.39</v>
      </c>
      <c r="S1156" s="113">
        <f>[2]Source!Y1236</f>
        <v>91.69</v>
      </c>
      <c r="T1156" s="113">
        <f>[2]Source!Y1237</f>
        <v>1063.53</v>
      </c>
      <c r="U1156" s="113">
        <f>ROUND((175/100)*ROUND([2]Source!R1236, 2), 2)</f>
        <v>1.87</v>
      </c>
      <c r="V1156" s="113">
        <f>ROUND((157/100)*ROUND([2]Source!R1237, 2), 2)</f>
        <v>40.71</v>
      </c>
    </row>
    <row r="1157" spans="1:22" ht="15" x14ac:dyDescent="0.25">
      <c r="A1157" s="217"/>
      <c r="B1157" s="217"/>
      <c r="C1157" s="190"/>
      <c r="D1157" s="190" t="s">
        <v>84</v>
      </c>
      <c r="E1157" s="218"/>
      <c r="F1157" s="219"/>
      <c r="G1157" s="220">
        <f>[2]Source!AO1236</f>
        <v>1743.28</v>
      </c>
      <c r="H1157" s="221" t="str">
        <f>[2]Source!DG1236</f>
        <v>)*1,67</v>
      </c>
      <c r="I1157" s="219">
        <f>[2]Source!AV1237</f>
        <v>1.0669999999999999</v>
      </c>
      <c r="J1157" s="222">
        <f>[2]Source!S1236</f>
        <v>97.54</v>
      </c>
      <c r="K1157" s="219">
        <f>IF([2]Source!BA1237&lt;&gt; 0, [2]Source!BA1237, 1)</f>
        <v>24.23</v>
      </c>
      <c r="L1157" s="222">
        <f>[2]Source!S1237</f>
        <v>2363.39</v>
      </c>
    </row>
    <row r="1158" spans="1:22" ht="15" x14ac:dyDescent="0.25">
      <c r="A1158" s="217"/>
      <c r="B1158" s="217"/>
      <c r="C1158" s="190"/>
      <c r="D1158" s="190" t="s">
        <v>85</v>
      </c>
      <c r="E1158" s="218"/>
      <c r="F1158" s="219"/>
      <c r="G1158" s="220">
        <f>[2]Source!AM1236</f>
        <v>158.08000000000001</v>
      </c>
      <c r="H1158" s="221" t="str">
        <f>[2]Source!DE1236</f>
        <v/>
      </c>
      <c r="I1158" s="219">
        <f>[2]Source!AV1237</f>
        <v>1.0669999999999999</v>
      </c>
      <c r="J1158" s="222">
        <f>[2]Source!Q1236-J1169</f>
        <v>5.3</v>
      </c>
      <c r="K1158" s="219">
        <f>IF([2]Source!BB1237&lt;&gt; 0, [2]Source!BB1237, 1)</f>
        <v>8.6</v>
      </c>
      <c r="L1158" s="222">
        <f>[2]Source!Q1237-L1169</f>
        <v>45.58</v>
      </c>
    </row>
    <row r="1159" spans="1:22" ht="15" x14ac:dyDescent="0.25">
      <c r="A1159" s="217"/>
      <c r="B1159" s="217"/>
      <c r="C1159" s="190"/>
      <c r="D1159" s="190" t="s">
        <v>86</v>
      </c>
      <c r="E1159" s="218"/>
      <c r="F1159" s="219"/>
      <c r="G1159" s="220">
        <f>[2]Source!AN1236</f>
        <v>19.16</v>
      </c>
      <c r="H1159" s="221" t="str">
        <f>[2]Source!DE1236</f>
        <v/>
      </c>
      <c r="I1159" s="219">
        <f>[2]Source!AV1237</f>
        <v>1.0669999999999999</v>
      </c>
      <c r="J1159" s="223">
        <f>[2]Source!R1236-J1170</f>
        <v>0.64</v>
      </c>
      <c r="K1159" s="219">
        <f>IF([2]Source!BS1237&lt;&gt; 0, [2]Source!BS1237, 1)</f>
        <v>24.23</v>
      </c>
      <c r="L1159" s="223">
        <f>[2]Source!R1237-L1170</f>
        <v>15.51</v>
      </c>
    </row>
    <row r="1160" spans="1:22" ht="15" x14ac:dyDescent="0.25">
      <c r="A1160" s="217"/>
      <c r="B1160" s="217"/>
      <c r="C1160" s="190"/>
      <c r="D1160" s="190" t="s">
        <v>87</v>
      </c>
      <c r="E1160" s="218"/>
      <c r="F1160" s="219"/>
      <c r="G1160" s="220">
        <f>[2]Source!AL1236</f>
        <v>499.52</v>
      </c>
      <c r="H1160" s="221" t="str">
        <f>[2]Source!DD1236</f>
        <v/>
      </c>
      <c r="I1160" s="219">
        <f>[2]Source!AW1237</f>
        <v>1</v>
      </c>
      <c r="J1160" s="222">
        <f>[2]Source!P1236</f>
        <v>15.68</v>
      </c>
      <c r="K1160" s="219">
        <f>IF([2]Source!BC1237&lt;&gt; 0, [2]Source!BC1237, 1)</f>
        <v>3.66</v>
      </c>
      <c r="L1160" s="222">
        <f>[2]Source!P1237</f>
        <v>57.39</v>
      </c>
    </row>
    <row r="1161" spans="1:22" ht="45" x14ac:dyDescent="0.25">
      <c r="A1161" s="217">
        <v>153</v>
      </c>
      <c r="B1161" s="217" t="str">
        <f>[2]Source!E1238</f>
        <v>181,1</v>
      </c>
      <c r="C1161" s="190" t="str">
        <f>[2]Source!F1238</f>
        <v>1.19-3-5</v>
      </c>
      <c r="D1161" s="190" t="s">
        <v>138</v>
      </c>
      <c r="E1161" s="218" t="str">
        <f>[2]Source!H1238</f>
        <v>м2</v>
      </c>
      <c r="F1161" s="219">
        <f>[2]Source!I1238</f>
        <v>3.14</v>
      </c>
      <c r="G1161" s="220">
        <f>[2]Source!AK1238</f>
        <v>147.69999999999999</v>
      </c>
      <c r="H1161" s="242" t="s">
        <v>97</v>
      </c>
      <c r="I1161" s="219">
        <f>[2]Source!AW1239</f>
        <v>1</v>
      </c>
      <c r="J1161" s="222">
        <f>[2]Source!O1238</f>
        <v>463.78</v>
      </c>
      <c r="K1161" s="219">
        <f>IF([2]Source!BC1239&lt;&gt; 0, [2]Source!BC1239, 1)</f>
        <v>2.11</v>
      </c>
      <c r="L1161" s="222">
        <f>[2]Source!O1239</f>
        <v>978.58</v>
      </c>
      <c r="Q1161" s="113">
        <f>[2]Source!X1238</f>
        <v>0</v>
      </c>
      <c r="R1161" s="113">
        <f>[2]Source!X1239</f>
        <v>0</v>
      </c>
      <c r="S1161" s="113">
        <f>[2]Source!Y1238</f>
        <v>0</v>
      </c>
      <c r="T1161" s="113">
        <f>[2]Source!Y1239</f>
        <v>0</v>
      </c>
      <c r="U1161" s="113">
        <f>ROUND((175/100)*ROUND([2]Source!R1238, 2), 2)</f>
        <v>0</v>
      </c>
      <c r="V1161" s="113">
        <f>ROUND((157/100)*ROUND([2]Source!R1239, 2), 2)</f>
        <v>0</v>
      </c>
    </row>
    <row r="1162" spans="1:22" ht="15" x14ac:dyDescent="0.25">
      <c r="A1162" s="217"/>
      <c r="B1162" s="217"/>
      <c r="C1162" s="190"/>
      <c r="D1162" s="190" t="s">
        <v>88</v>
      </c>
      <c r="E1162" s="218" t="s">
        <v>89</v>
      </c>
      <c r="F1162" s="219">
        <f>[2]Source!DN1237</f>
        <v>125</v>
      </c>
      <c r="G1162" s="220"/>
      <c r="H1162" s="221"/>
      <c r="I1162" s="219"/>
      <c r="J1162" s="222">
        <f>SUM(Q1156:Q1161)</f>
        <v>121.93</v>
      </c>
      <c r="K1162" s="219">
        <f>[2]Source!BZ1237</f>
        <v>100</v>
      </c>
      <c r="L1162" s="222">
        <f>SUM(R1156:R1161)</f>
        <v>2363.39</v>
      </c>
    </row>
    <row r="1163" spans="1:22" ht="15" x14ac:dyDescent="0.25">
      <c r="A1163" s="217"/>
      <c r="B1163" s="217"/>
      <c r="C1163" s="190"/>
      <c r="D1163" s="190" t="s">
        <v>90</v>
      </c>
      <c r="E1163" s="218" t="s">
        <v>89</v>
      </c>
      <c r="F1163" s="219">
        <f>[2]Source!DO1237</f>
        <v>94</v>
      </c>
      <c r="G1163" s="220"/>
      <c r="H1163" s="221"/>
      <c r="I1163" s="219"/>
      <c r="J1163" s="222">
        <f>SUM(S1156:S1162)</f>
        <v>91.69</v>
      </c>
      <c r="K1163" s="219">
        <f>[2]Source!CA1237</f>
        <v>45</v>
      </c>
      <c r="L1163" s="222">
        <f>SUM(T1156:T1162)</f>
        <v>1063.53</v>
      </c>
    </row>
    <row r="1164" spans="1:22" ht="15" x14ac:dyDescent="0.25">
      <c r="A1164" s="217"/>
      <c r="B1164" s="217"/>
      <c r="C1164" s="190"/>
      <c r="D1164" s="190" t="s">
        <v>91</v>
      </c>
      <c r="E1164" s="218" t="s">
        <v>89</v>
      </c>
      <c r="F1164" s="219">
        <f>175</f>
        <v>175</v>
      </c>
      <c r="G1164" s="220"/>
      <c r="H1164" s="221"/>
      <c r="I1164" s="219"/>
      <c r="J1164" s="222">
        <f>SUM(U1156:U1163)-J1171</f>
        <v>1.1200000000000001</v>
      </c>
      <c r="K1164" s="219">
        <f>157</f>
        <v>157</v>
      </c>
      <c r="L1164" s="222">
        <f>SUM(V1156:V1163)-L1171</f>
        <v>24.35</v>
      </c>
    </row>
    <row r="1165" spans="1:22" ht="15" x14ac:dyDescent="0.25">
      <c r="A1165" s="224"/>
      <c r="B1165" s="224"/>
      <c r="C1165" s="191"/>
      <c r="D1165" s="191" t="s">
        <v>92</v>
      </c>
      <c r="E1165" s="225" t="s">
        <v>93</v>
      </c>
      <c r="F1165" s="226">
        <f>[2]Source!AQ1236</f>
        <v>154</v>
      </c>
      <c r="G1165" s="227"/>
      <c r="H1165" s="228" t="str">
        <f>[2]Source!DI1236</f>
        <v/>
      </c>
      <c r="I1165" s="226">
        <f>[2]Source!AV1237</f>
        <v>1.0669999999999999</v>
      </c>
      <c r="J1165" s="229">
        <f>[2]Source!U1236</f>
        <v>5.16</v>
      </c>
      <c r="K1165" s="226"/>
      <c r="L1165" s="229"/>
    </row>
    <row r="1166" spans="1:22" ht="14.25" x14ac:dyDescent="0.2">
      <c r="D1166" s="230" t="s">
        <v>94</v>
      </c>
      <c r="I1166" s="462">
        <f>J1157+J1158+J1160+J1162+J1163+J1164+SUM(J1161:J1161)</f>
        <v>797.04</v>
      </c>
      <c r="J1166" s="462"/>
      <c r="K1166" s="462">
        <f>L1157+L1158+L1160+L1162+L1163+L1164+SUM(L1161:L1161)</f>
        <v>6896.21</v>
      </c>
      <c r="L1166" s="462"/>
      <c r="O1166" s="231">
        <f>J1157+J1158+J1160+J1162+J1163+J1164+SUM(J1161:J1161)</f>
        <v>797.04</v>
      </c>
      <c r="P1166" s="231">
        <f>L1157+L1158+L1160+L1162+L1163+L1164+SUM(L1161:L1161)</f>
        <v>6896.21</v>
      </c>
    </row>
    <row r="1168" spans="1:22" ht="60" x14ac:dyDescent="0.25">
      <c r="A1168" s="217">
        <v>154</v>
      </c>
      <c r="B1168" s="217" t="str">
        <f>CONCATENATE([2]Source!E1236, "/1")</f>
        <v>181/1</v>
      </c>
      <c r="C1168" s="190" t="s">
        <v>331</v>
      </c>
      <c r="D1168" s="190" t="s">
        <v>95</v>
      </c>
      <c r="E1168" s="218" t="str">
        <f>[2]Source!H1236</f>
        <v>100 м2 поверхности воздуховодов</v>
      </c>
      <c r="F1168" s="219">
        <f>[2]Source!I1236</f>
        <v>3.1399999999999997E-2</v>
      </c>
      <c r="G1168" s="220"/>
      <c r="H1168" s="221"/>
      <c r="I1168" s="219"/>
      <c r="J1168" s="222"/>
      <c r="K1168" s="219"/>
      <c r="L1168" s="222"/>
    </row>
    <row r="1169" spans="1:22" ht="15" x14ac:dyDescent="0.25">
      <c r="A1169" s="217"/>
      <c r="B1169" s="217"/>
      <c r="C1169" s="190"/>
      <c r="D1169" s="190" t="s">
        <v>85</v>
      </c>
      <c r="E1169" s="218"/>
      <c r="F1169" s="219"/>
      <c r="G1169" s="220">
        <f t="shared" ref="G1169:L1169" si="49">G1170</f>
        <v>19.16</v>
      </c>
      <c r="H1169" s="232" t="str">
        <f t="shared" si="49"/>
        <v>)*(1.67-1)</v>
      </c>
      <c r="I1169" s="219">
        <f t="shared" si="49"/>
        <v>1.0669999999999999</v>
      </c>
      <c r="J1169" s="222">
        <f t="shared" si="49"/>
        <v>0.43</v>
      </c>
      <c r="K1169" s="219">
        <f t="shared" si="49"/>
        <v>24.23</v>
      </c>
      <c r="L1169" s="222">
        <f t="shared" si="49"/>
        <v>10.42</v>
      </c>
    </row>
    <row r="1170" spans="1:22" ht="15" x14ac:dyDescent="0.25">
      <c r="A1170" s="217"/>
      <c r="B1170" s="217"/>
      <c r="C1170" s="190"/>
      <c r="D1170" s="190" t="s">
        <v>86</v>
      </c>
      <c r="E1170" s="218"/>
      <c r="F1170" s="219"/>
      <c r="G1170" s="220">
        <f>[2]Source!AN1236</f>
        <v>19.16</v>
      </c>
      <c r="H1170" s="232" t="s">
        <v>96</v>
      </c>
      <c r="I1170" s="219">
        <f>[2]Source!AV1237</f>
        <v>1.0669999999999999</v>
      </c>
      <c r="J1170" s="223">
        <f>ROUND(F1156*G1170*I1170*(1.67-1), 2)</f>
        <v>0.43</v>
      </c>
      <c r="K1170" s="219">
        <f>IF([2]Source!BS1237&lt;&gt; 0, [2]Source!BS1237, 1)</f>
        <v>24.23</v>
      </c>
      <c r="L1170" s="223">
        <f>ROUND(ROUND(F1156*G1170*I1170*(1.67-1), 2)*K1170, 2)</f>
        <v>10.42</v>
      </c>
    </row>
    <row r="1171" spans="1:22" ht="15" x14ac:dyDescent="0.25">
      <c r="A1171" s="217"/>
      <c r="B1171" s="217"/>
      <c r="C1171" s="190"/>
      <c r="D1171" s="190" t="s">
        <v>91</v>
      </c>
      <c r="E1171" s="218" t="s">
        <v>89</v>
      </c>
      <c r="F1171" s="219">
        <f>175</f>
        <v>175</v>
      </c>
      <c r="G1171" s="220"/>
      <c r="H1171" s="221"/>
      <c r="I1171" s="219"/>
      <c r="J1171" s="222">
        <f>ROUND(J1170*(F1171/100), 2)</f>
        <v>0.75</v>
      </c>
      <c r="K1171" s="219">
        <f>157</f>
        <v>157</v>
      </c>
      <c r="L1171" s="222">
        <f>ROUND(L1170*(K1171/100), 2)</f>
        <v>16.36</v>
      </c>
    </row>
    <row r="1172" spans="1:22" ht="14.25" x14ac:dyDescent="0.2">
      <c r="A1172" s="192"/>
      <c r="B1172" s="192"/>
      <c r="C1172" s="192"/>
      <c r="D1172" s="233" t="s">
        <v>94</v>
      </c>
      <c r="E1172" s="192"/>
      <c r="F1172" s="192"/>
      <c r="G1172" s="192"/>
      <c r="H1172" s="192"/>
      <c r="I1172" s="463">
        <f>J1171+J1170</f>
        <v>1.18</v>
      </c>
      <c r="J1172" s="463"/>
      <c r="K1172" s="463">
        <f>L1171+L1170</f>
        <v>26.78</v>
      </c>
      <c r="L1172" s="463"/>
      <c r="O1172" s="231">
        <f>I1172</f>
        <v>1.18</v>
      </c>
      <c r="P1172" s="231">
        <f>K1172</f>
        <v>26.78</v>
      </c>
    </row>
    <row r="1174" spans="1:22" ht="60" x14ac:dyDescent="0.25">
      <c r="A1174" s="217">
        <v>155</v>
      </c>
      <c r="B1174" s="217" t="str">
        <f>[2]Source!E1240</f>
        <v>182</v>
      </c>
      <c r="C1174" s="190" t="s">
        <v>332</v>
      </c>
      <c r="D1174" s="190" t="s">
        <v>139</v>
      </c>
      <c r="E1174" s="218" t="str">
        <f>[2]Source!H1240</f>
        <v>100 м2 поверхности воздуховодов</v>
      </c>
      <c r="F1174" s="219">
        <f>[2]Source!I1240</f>
        <v>8.3999999999999995E-3</v>
      </c>
      <c r="G1174" s="220"/>
      <c r="H1174" s="221"/>
      <c r="I1174" s="219"/>
      <c r="J1174" s="222"/>
      <c r="K1174" s="219"/>
      <c r="L1174" s="222"/>
      <c r="Q1174" s="113">
        <f>[2]Source!X1240</f>
        <v>29.86</v>
      </c>
      <c r="R1174" s="113">
        <f>[2]Source!X1241</f>
        <v>578.85</v>
      </c>
      <c r="S1174" s="113">
        <f>[2]Source!Y1240</f>
        <v>22.46</v>
      </c>
      <c r="T1174" s="113">
        <f>[2]Source!Y1241</f>
        <v>260.48</v>
      </c>
      <c r="U1174" s="113">
        <f>ROUND((175/100)*ROUND([2]Source!R1240, 2), 2)</f>
        <v>0.4</v>
      </c>
      <c r="V1174" s="113">
        <f>ROUND((157/100)*ROUND([2]Source!R1241, 2), 2)</f>
        <v>8.74</v>
      </c>
    </row>
    <row r="1175" spans="1:22" ht="15" x14ac:dyDescent="0.25">
      <c r="A1175" s="217"/>
      <c r="B1175" s="217"/>
      <c r="C1175" s="190"/>
      <c r="D1175" s="190" t="s">
        <v>84</v>
      </c>
      <c r="E1175" s="218"/>
      <c r="F1175" s="219"/>
      <c r="G1175" s="220">
        <f>[2]Source!AO1240</f>
        <v>1596.12</v>
      </c>
      <c r="H1175" s="221" t="str">
        <f>[2]Source!DG1240</f>
        <v>)*1,67</v>
      </c>
      <c r="I1175" s="219">
        <f>[2]Source!AV1241</f>
        <v>1.0669999999999999</v>
      </c>
      <c r="J1175" s="222">
        <f>[2]Source!S1240</f>
        <v>23.89</v>
      </c>
      <c r="K1175" s="219">
        <f>IF([2]Source!BA1241&lt;&gt; 0, [2]Source!BA1241, 1)</f>
        <v>24.23</v>
      </c>
      <c r="L1175" s="222">
        <f>[2]Source!S1241</f>
        <v>578.85</v>
      </c>
    </row>
    <row r="1176" spans="1:22" ht="15" x14ac:dyDescent="0.25">
      <c r="A1176" s="217"/>
      <c r="B1176" s="217"/>
      <c r="C1176" s="190"/>
      <c r="D1176" s="190" t="s">
        <v>85</v>
      </c>
      <c r="E1176" s="218"/>
      <c r="F1176" s="219"/>
      <c r="G1176" s="220">
        <f>[2]Source!AM1240</f>
        <v>125.83</v>
      </c>
      <c r="H1176" s="221" t="str">
        <f>[2]Source!DE1240</f>
        <v/>
      </c>
      <c r="I1176" s="219">
        <f>[2]Source!AV1241</f>
        <v>1.0669999999999999</v>
      </c>
      <c r="J1176" s="222">
        <f>[2]Source!Q1240-J1187</f>
        <v>1.1299999999999999</v>
      </c>
      <c r="K1176" s="219">
        <f>IF([2]Source!BB1241&lt;&gt; 0, [2]Source!BB1241, 1)</f>
        <v>8.59</v>
      </c>
      <c r="L1176" s="222">
        <f>[2]Source!Q1241-L1187</f>
        <v>9.7100000000000009</v>
      </c>
    </row>
    <row r="1177" spans="1:22" ht="15" x14ac:dyDescent="0.25">
      <c r="A1177" s="217"/>
      <c r="B1177" s="217"/>
      <c r="C1177" s="190"/>
      <c r="D1177" s="190" t="s">
        <v>86</v>
      </c>
      <c r="E1177" s="218"/>
      <c r="F1177" s="219"/>
      <c r="G1177" s="220">
        <f>[2]Source!AN1240</f>
        <v>15.05</v>
      </c>
      <c r="H1177" s="221" t="str">
        <f>[2]Source!DE1240</f>
        <v/>
      </c>
      <c r="I1177" s="219">
        <f>[2]Source!AV1241</f>
        <v>1.0669999999999999</v>
      </c>
      <c r="J1177" s="223">
        <f>[2]Source!R1240-J1188</f>
        <v>0.14000000000000001</v>
      </c>
      <c r="K1177" s="219">
        <f>IF([2]Source!BS1241&lt;&gt; 0, [2]Source!BS1241, 1)</f>
        <v>24.23</v>
      </c>
      <c r="L1177" s="223">
        <f>[2]Source!R1241-L1188</f>
        <v>3.39</v>
      </c>
    </row>
    <row r="1178" spans="1:22" ht="15" x14ac:dyDescent="0.25">
      <c r="A1178" s="217"/>
      <c r="B1178" s="217"/>
      <c r="C1178" s="190"/>
      <c r="D1178" s="190" t="s">
        <v>87</v>
      </c>
      <c r="E1178" s="218"/>
      <c r="F1178" s="219"/>
      <c r="G1178" s="220">
        <f>[2]Source!AL1240</f>
        <v>499.17</v>
      </c>
      <c r="H1178" s="221" t="str">
        <f>[2]Source!DD1240</f>
        <v/>
      </c>
      <c r="I1178" s="219">
        <f>[2]Source!AW1241</f>
        <v>1</v>
      </c>
      <c r="J1178" s="222">
        <f>[2]Source!P1240</f>
        <v>4.1900000000000004</v>
      </c>
      <c r="K1178" s="219">
        <f>IF([2]Source!BC1241&lt;&gt; 0, [2]Source!BC1241, 1)</f>
        <v>3.65</v>
      </c>
      <c r="L1178" s="222">
        <f>[2]Source!P1241</f>
        <v>15.29</v>
      </c>
    </row>
    <row r="1179" spans="1:22" ht="45" x14ac:dyDescent="0.25">
      <c r="A1179" s="217">
        <v>156</v>
      </c>
      <c r="B1179" s="217" t="str">
        <f>[2]Source!E1242</f>
        <v>182,1</v>
      </c>
      <c r="C1179" s="190" t="str">
        <f>[2]Source!F1242</f>
        <v>1.19-3-12</v>
      </c>
      <c r="D1179" s="190" t="s">
        <v>135</v>
      </c>
      <c r="E1179" s="218" t="str">
        <f>[2]Source!H1242</f>
        <v>м2</v>
      </c>
      <c r="F1179" s="219">
        <f>[2]Source!I1242</f>
        <v>0.84</v>
      </c>
      <c r="G1179" s="220">
        <f>[2]Source!AK1242</f>
        <v>125.64</v>
      </c>
      <c r="H1179" s="242" t="s">
        <v>97</v>
      </c>
      <c r="I1179" s="219">
        <f>[2]Source!AW1243</f>
        <v>1</v>
      </c>
      <c r="J1179" s="222">
        <f>[2]Source!O1242</f>
        <v>105.54</v>
      </c>
      <c r="K1179" s="219">
        <f>IF([2]Source!BC1243&lt;&gt; 0, [2]Source!BC1243, 1)</f>
        <v>3.84</v>
      </c>
      <c r="L1179" s="222">
        <f>[2]Source!O1243</f>
        <v>405.27</v>
      </c>
      <c r="Q1179" s="113">
        <f>[2]Source!X1242</f>
        <v>0</v>
      </c>
      <c r="R1179" s="113">
        <f>[2]Source!X1243</f>
        <v>0</v>
      </c>
      <c r="S1179" s="113">
        <f>[2]Source!Y1242</f>
        <v>0</v>
      </c>
      <c r="T1179" s="113">
        <f>[2]Source!Y1243</f>
        <v>0</v>
      </c>
      <c r="U1179" s="113">
        <f>ROUND((175/100)*ROUND([2]Source!R1242, 2), 2)</f>
        <v>0</v>
      </c>
      <c r="V1179" s="113">
        <f>ROUND((157/100)*ROUND([2]Source!R1243, 2), 2)</f>
        <v>0</v>
      </c>
    </row>
    <row r="1180" spans="1:22" ht="15" x14ac:dyDescent="0.25">
      <c r="A1180" s="217"/>
      <c r="B1180" s="217"/>
      <c r="C1180" s="190"/>
      <c r="D1180" s="190" t="s">
        <v>88</v>
      </c>
      <c r="E1180" s="218" t="s">
        <v>89</v>
      </c>
      <c r="F1180" s="219">
        <f>[2]Source!DN1241</f>
        <v>125</v>
      </c>
      <c r="G1180" s="220"/>
      <c r="H1180" s="221"/>
      <c r="I1180" s="219"/>
      <c r="J1180" s="222">
        <f>SUM(Q1174:Q1179)</f>
        <v>29.86</v>
      </c>
      <c r="K1180" s="219">
        <f>[2]Source!BZ1241</f>
        <v>100</v>
      </c>
      <c r="L1180" s="222">
        <f>SUM(R1174:R1179)</f>
        <v>578.85</v>
      </c>
    </row>
    <row r="1181" spans="1:22" ht="15" x14ac:dyDescent="0.25">
      <c r="A1181" s="217"/>
      <c r="B1181" s="217"/>
      <c r="C1181" s="190"/>
      <c r="D1181" s="190" t="s">
        <v>90</v>
      </c>
      <c r="E1181" s="218" t="s">
        <v>89</v>
      </c>
      <c r="F1181" s="219">
        <f>[2]Source!DO1241</f>
        <v>94</v>
      </c>
      <c r="G1181" s="220"/>
      <c r="H1181" s="221"/>
      <c r="I1181" s="219"/>
      <c r="J1181" s="222">
        <f>SUM(S1174:S1180)</f>
        <v>22.46</v>
      </c>
      <c r="K1181" s="219">
        <f>[2]Source!CA1241</f>
        <v>45</v>
      </c>
      <c r="L1181" s="222">
        <f>SUM(T1174:T1180)</f>
        <v>260.48</v>
      </c>
    </row>
    <row r="1182" spans="1:22" ht="15" x14ac:dyDescent="0.25">
      <c r="A1182" s="217"/>
      <c r="B1182" s="217"/>
      <c r="C1182" s="190"/>
      <c r="D1182" s="190" t="s">
        <v>91</v>
      </c>
      <c r="E1182" s="218" t="s">
        <v>89</v>
      </c>
      <c r="F1182" s="219">
        <f>175</f>
        <v>175</v>
      </c>
      <c r="G1182" s="220"/>
      <c r="H1182" s="221"/>
      <c r="I1182" s="219"/>
      <c r="J1182" s="222">
        <f>SUM(U1174:U1181)-J1189</f>
        <v>0.24</v>
      </c>
      <c r="K1182" s="219">
        <f>157</f>
        <v>157</v>
      </c>
      <c r="L1182" s="222">
        <f>SUM(V1174:V1181)-L1189</f>
        <v>5.32</v>
      </c>
    </row>
    <row r="1183" spans="1:22" ht="15" x14ac:dyDescent="0.25">
      <c r="A1183" s="224"/>
      <c r="B1183" s="224"/>
      <c r="C1183" s="191"/>
      <c r="D1183" s="191" t="s">
        <v>92</v>
      </c>
      <c r="E1183" s="225" t="s">
        <v>93</v>
      </c>
      <c r="F1183" s="226">
        <f>[2]Source!AQ1240</f>
        <v>141</v>
      </c>
      <c r="G1183" s="227"/>
      <c r="H1183" s="228" t="str">
        <f>[2]Source!DI1240</f>
        <v/>
      </c>
      <c r="I1183" s="226">
        <f>[2]Source!AV1241</f>
        <v>1.0669999999999999</v>
      </c>
      <c r="J1183" s="229">
        <f>[2]Source!U1240</f>
        <v>1.26</v>
      </c>
      <c r="K1183" s="226"/>
      <c r="L1183" s="229"/>
    </row>
    <row r="1184" spans="1:22" ht="14.25" x14ac:dyDescent="0.2">
      <c r="D1184" s="230" t="s">
        <v>94</v>
      </c>
      <c r="I1184" s="462">
        <f>J1175+J1176+J1178+J1180+J1181+J1182+SUM(J1179:J1179)</f>
        <v>187.31</v>
      </c>
      <c r="J1184" s="462"/>
      <c r="K1184" s="462">
        <f>L1175+L1176+L1178+L1180+L1181+L1182+SUM(L1179:L1179)</f>
        <v>1853.77</v>
      </c>
      <c r="L1184" s="462"/>
      <c r="O1184" s="231">
        <f>J1175+J1176+J1178+J1180+J1181+J1182+SUM(J1179:J1179)</f>
        <v>187.31</v>
      </c>
      <c r="P1184" s="231">
        <f>L1175+L1176+L1178+L1180+L1181+L1182+SUM(L1179:L1179)</f>
        <v>1853.77</v>
      </c>
    </row>
    <row r="1186" spans="1:22" ht="60" x14ac:dyDescent="0.25">
      <c r="A1186" s="217">
        <v>157</v>
      </c>
      <c r="B1186" s="217" t="str">
        <f>CONCATENATE([2]Source!E1240, "/1")</f>
        <v>182/1</v>
      </c>
      <c r="C1186" s="190" t="s">
        <v>333</v>
      </c>
      <c r="D1186" s="190" t="s">
        <v>95</v>
      </c>
      <c r="E1186" s="218" t="str">
        <f>[2]Source!H1240</f>
        <v>100 м2 поверхности воздуховодов</v>
      </c>
      <c r="F1186" s="219">
        <f>[2]Source!I1240</f>
        <v>8.3999999999999995E-3</v>
      </c>
      <c r="G1186" s="220"/>
      <c r="H1186" s="221"/>
      <c r="I1186" s="219"/>
      <c r="J1186" s="222"/>
      <c r="K1186" s="219"/>
      <c r="L1186" s="222"/>
    </row>
    <row r="1187" spans="1:22" ht="15" x14ac:dyDescent="0.25">
      <c r="A1187" s="217"/>
      <c r="B1187" s="217"/>
      <c r="C1187" s="190"/>
      <c r="D1187" s="190" t="s">
        <v>85</v>
      </c>
      <c r="E1187" s="218"/>
      <c r="F1187" s="219"/>
      <c r="G1187" s="220">
        <f t="shared" ref="G1187:L1187" si="50">G1188</f>
        <v>15.05</v>
      </c>
      <c r="H1187" s="232" t="str">
        <f t="shared" si="50"/>
        <v>)*(1.67-1)</v>
      </c>
      <c r="I1187" s="219">
        <f t="shared" si="50"/>
        <v>1.0669999999999999</v>
      </c>
      <c r="J1187" s="222">
        <f t="shared" si="50"/>
        <v>0.09</v>
      </c>
      <c r="K1187" s="219">
        <f t="shared" si="50"/>
        <v>24.23</v>
      </c>
      <c r="L1187" s="222">
        <f t="shared" si="50"/>
        <v>2.1800000000000002</v>
      </c>
    </row>
    <row r="1188" spans="1:22" ht="15" x14ac:dyDescent="0.25">
      <c r="A1188" s="217"/>
      <c r="B1188" s="217"/>
      <c r="C1188" s="190"/>
      <c r="D1188" s="190" t="s">
        <v>86</v>
      </c>
      <c r="E1188" s="218"/>
      <c r="F1188" s="219"/>
      <c r="G1188" s="220">
        <f>[2]Source!AN1240</f>
        <v>15.05</v>
      </c>
      <c r="H1188" s="232" t="s">
        <v>96</v>
      </c>
      <c r="I1188" s="219">
        <f>[2]Source!AV1241</f>
        <v>1.0669999999999999</v>
      </c>
      <c r="J1188" s="223">
        <f>ROUND(F1174*G1188*I1188*(1.67-1), 2)</f>
        <v>0.09</v>
      </c>
      <c r="K1188" s="219">
        <f>IF([2]Source!BS1241&lt;&gt; 0, [2]Source!BS1241, 1)</f>
        <v>24.23</v>
      </c>
      <c r="L1188" s="223">
        <f>ROUND(ROUND(F1174*G1188*I1188*(1.67-1), 2)*K1188, 2)</f>
        <v>2.1800000000000002</v>
      </c>
    </row>
    <row r="1189" spans="1:22" ht="15" x14ac:dyDescent="0.25">
      <c r="A1189" s="217"/>
      <c r="B1189" s="217"/>
      <c r="C1189" s="190"/>
      <c r="D1189" s="190" t="s">
        <v>91</v>
      </c>
      <c r="E1189" s="218" t="s">
        <v>89</v>
      </c>
      <c r="F1189" s="219">
        <f>175</f>
        <v>175</v>
      </c>
      <c r="G1189" s="220"/>
      <c r="H1189" s="221"/>
      <c r="I1189" s="219"/>
      <c r="J1189" s="222">
        <f>ROUND(J1188*(F1189/100), 2)</f>
        <v>0.16</v>
      </c>
      <c r="K1189" s="219">
        <f>157</f>
        <v>157</v>
      </c>
      <c r="L1189" s="222">
        <f>ROUND(L1188*(K1189/100), 2)</f>
        <v>3.42</v>
      </c>
    </row>
    <row r="1190" spans="1:22" ht="14.25" x14ac:dyDescent="0.2">
      <c r="A1190" s="192"/>
      <c r="B1190" s="192"/>
      <c r="C1190" s="192"/>
      <c r="D1190" s="233" t="s">
        <v>94</v>
      </c>
      <c r="E1190" s="192"/>
      <c r="F1190" s="192"/>
      <c r="G1190" s="192"/>
      <c r="H1190" s="192"/>
      <c r="I1190" s="463">
        <f>J1189+J1188</f>
        <v>0.25</v>
      </c>
      <c r="J1190" s="463"/>
      <c r="K1190" s="463">
        <f>L1189+L1188</f>
        <v>5.6</v>
      </c>
      <c r="L1190" s="463"/>
      <c r="O1190" s="231">
        <f>I1190</f>
        <v>0.25</v>
      </c>
      <c r="P1190" s="231">
        <f>K1190</f>
        <v>5.6</v>
      </c>
    </row>
    <row r="1192" spans="1:22" ht="60" x14ac:dyDescent="0.25">
      <c r="A1192" s="217">
        <v>158</v>
      </c>
      <c r="B1192" s="217" t="str">
        <f>[2]Source!E1244</f>
        <v>183</v>
      </c>
      <c r="C1192" s="190" t="s">
        <v>334</v>
      </c>
      <c r="D1192" s="190" t="s">
        <v>140</v>
      </c>
      <c r="E1192" s="218" t="str">
        <f>[2]Source!H1244</f>
        <v>100 м2 поверхности воздуховодов</v>
      </c>
      <c r="F1192" s="219">
        <f>[2]Source!I1244</f>
        <v>7.9100000000000004E-2</v>
      </c>
      <c r="G1192" s="220"/>
      <c r="H1192" s="221"/>
      <c r="I1192" s="219"/>
      <c r="J1192" s="222"/>
      <c r="K1192" s="219"/>
      <c r="L1192" s="222"/>
      <c r="Q1192" s="113">
        <f>[2]Source!X1244</f>
        <v>281.20999999999998</v>
      </c>
      <c r="R1192" s="113">
        <f>[2]Source!X1245</f>
        <v>5451.02</v>
      </c>
      <c r="S1192" s="113">
        <f>[2]Source!Y1244</f>
        <v>211.47</v>
      </c>
      <c r="T1192" s="113">
        <f>[2]Source!Y1245</f>
        <v>2452.96</v>
      </c>
      <c r="U1192" s="113">
        <f>ROUND((175/100)*ROUND([2]Source!R1244, 2), 2)</f>
        <v>3.8</v>
      </c>
      <c r="V1192" s="113">
        <f>ROUND((157/100)*ROUND([2]Source!R1245, 2), 2)</f>
        <v>82.55</v>
      </c>
    </row>
    <row r="1193" spans="1:22" ht="15" x14ac:dyDescent="0.25">
      <c r="A1193" s="217"/>
      <c r="B1193" s="217"/>
      <c r="C1193" s="190"/>
      <c r="D1193" s="190" t="s">
        <v>84</v>
      </c>
      <c r="E1193" s="218"/>
      <c r="F1193" s="219"/>
      <c r="G1193" s="220">
        <f>[2]Source!AO1244</f>
        <v>1596.12</v>
      </c>
      <c r="H1193" s="221" t="str">
        <f>[2]Source!DG1244</f>
        <v>)*1,67</v>
      </c>
      <c r="I1193" s="219">
        <f>[2]Source!AV1245</f>
        <v>1.0669999999999999</v>
      </c>
      <c r="J1193" s="222">
        <f>[2]Source!S1244</f>
        <v>224.97</v>
      </c>
      <c r="K1193" s="219">
        <f>IF([2]Source!BA1245&lt;&gt; 0, [2]Source!BA1245, 1)</f>
        <v>24.23</v>
      </c>
      <c r="L1193" s="222">
        <f>[2]Source!S1245</f>
        <v>5451.02</v>
      </c>
    </row>
    <row r="1194" spans="1:22" ht="15" x14ac:dyDescent="0.25">
      <c r="A1194" s="217"/>
      <c r="B1194" s="217"/>
      <c r="C1194" s="190"/>
      <c r="D1194" s="190" t="s">
        <v>85</v>
      </c>
      <c r="E1194" s="218"/>
      <c r="F1194" s="219"/>
      <c r="G1194" s="220">
        <f>[2]Source!AM1244</f>
        <v>128.52000000000001</v>
      </c>
      <c r="H1194" s="221" t="str">
        <f>[2]Source!DE1244</f>
        <v/>
      </c>
      <c r="I1194" s="219">
        <f>[2]Source!AV1245</f>
        <v>1.0669999999999999</v>
      </c>
      <c r="J1194" s="222">
        <f>[2]Source!Q1244-J1205</f>
        <v>10.85</v>
      </c>
      <c r="K1194" s="219">
        <f>IF([2]Source!BB1245&lt;&gt; 0, [2]Source!BB1245, 1)</f>
        <v>8.59</v>
      </c>
      <c r="L1194" s="222">
        <f>[2]Source!Q1245-L1205</f>
        <v>93.2</v>
      </c>
    </row>
    <row r="1195" spans="1:22" ht="15" x14ac:dyDescent="0.25">
      <c r="A1195" s="217"/>
      <c r="B1195" s="217"/>
      <c r="C1195" s="190"/>
      <c r="D1195" s="190" t="s">
        <v>86</v>
      </c>
      <c r="E1195" s="218"/>
      <c r="F1195" s="219"/>
      <c r="G1195" s="220">
        <f>[2]Source!AN1244</f>
        <v>15.38</v>
      </c>
      <c r="H1195" s="221" t="str">
        <f>[2]Source!DE1244</f>
        <v/>
      </c>
      <c r="I1195" s="219">
        <f>[2]Source!AV1245</f>
        <v>1.0669999999999999</v>
      </c>
      <c r="J1195" s="223">
        <f>[2]Source!R1244-J1206</f>
        <v>1.3</v>
      </c>
      <c r="K1195" s="219">
        <f>IF([2]Source!BS1245&lt;&gt; 0, [2]Source!BS1245, 1)</f>
        <v>24.23</v>
      </c>
      <c r="L1195" s="223">
        <f>[2]Source!R1245-L1206</f>
        <v>31.5</v>
      </c>
    </row>
    <row r="1196" spans="1:22" ht="15" x14ac:dyDescent="0.25">
      <c r="A1196" s="217"/>
      <c r="B1196" s="217"/>
      <c r="C1196" s="190"/>
      <c r="D1196" s="190" t="s">
        <v>87</v>
      </c>
      <c r="E1196" s="218"/>
      <c r="F1196" s="219"/>
      <c r="G1196" s="220">
        <f>[2]Source!AL1244</f>
        <v>427.67</v>
      </c>
      <c r="H1196" s="221" t="str">
        <f>[2]Source!DD1244</f>
        <v/>
      </c>
      <c r="I1196" s="219">
        <f>[2]Source!AW1245</f>
        <v>1</v>
      </c>
      <c r="J1196" s="222">
        <f>[2]Source!P1244</f>
        <v>33.83</v>
      </c>
      <c r="K1196" s="219">
        <f>IF([2]Source!BC1245&lt;&gt; 0, [2]Source!BC1245, 1)</f>
        <v>3.55</v>
      </c>
      <c r="L1196" s="222">
        <f>[2]Source!P1245</f>
        <v>120.1</v>
      </c>
    </row>
    <row r="1197" spans="1:22" ht="45" x14ac:dyDescent="0.25">
      <c r="A1197" s="217">
        <v>159</v>
      </c>
      <c r="B1197" s="217" t="str">
        <f>[2]Source!E1246</f>
        <v>183,1</v>
      </c>
      <c r="C1197" s="190" t="str">
        <f>[2]Source!F1246</f>
        <v>1.19-3-6</v>
      </c>
      <c r="D1197" s="190" t="s">
        <v>141</v>
      </c>
      <c r="E1197" s="218" t="str">
        <f>[2]Source!H1246</f>
        <v>м2</v>
      </c>
      <c r="F1197" s="219">
        <f>[2]Source!I1246</f>
        <v>7.91</v>
      </c>
      <c r="G1197" s="220">
        <f>[2]Source!AK1246</f>
        <v>156.05000000000001</v>
      </c>
      <c r="H1197" s="242" t="s">
        <v>97</v>
      </c>
      <c r="I1197" s="219">
        <f>[2]Source!AW1247</f>
        <v>1</v>
      </c>
      <c r="J1197" s="222">
        <f>[2]Source!O1246</f>
        <v>1234.3599999999999</v>
      </c>
      <c r="K1197" s="219">
        <f>IF([2]Source!BC1247&lt;&gt; 0, [2]Source!BC1247, 1)</f>
        <v>2.4900000000000002</v>
      </c>
      <c r="L1197" s="222">
        <f>[2]Source!O1247</f>
        <v>3073.56</v>
      </c>
      <c r="Q1197" s="113">
        <f>[2]Source!X1246</f>
        <v>0</v>
      </c>
      <c r="R1197" s="113">
        <f>[2]Source!X1247</f>
        <v>0</v>
      </c>
      <c r="S1197" s="113">
        <f>[2]Source!Y1246</f>
        <v>0</v>
      </c>
      <c r="T1197" s="113">
        <f>[2]Source!Y1247</f>
        <v>0</v>
      </c>
      <c r="U1197" s="113">
        <f>ROUND((175/100)*ROUND([2]Source!R1246, 2), 2)</f>
        <v>0</v>
      </c>
      <c r="V1197" s="113">
        <f>ROUND((157/100)*ROUND([2]Source!R1247, 2), 2)</f>
        <v>0</v>
      </c>
    </row>
    <row r="1198" spans="1:22" ht="15" x14ac:dyDescent="0.25">
      <c r="A1198" s="217"/>
      <c r="B1198" s="217"/>
      <c r="C1198" s="190"/>
      <c r="D1198" s="190" t="s">
        <v>88</v>
      </c>
      <c r="E1198" s="218" t="s">
        <v>89</v>
      </c>
      <c r="F1198" s="219">
        <f>[2]Source!DN1245</f>
        <v>125</v>
      </c>
      <c r="G1198" s="220"/>
      <c r="H1198" s="221"/>
      <c r="I1198" s="219"/>
      <c r="J1198" s="222">
        <f>SUM(Q1192:Q1197)</f>
        <v>281.20999999999998</v>
      </c>
      <c r="K1198" s="219">
        <f>[2]Source!BZ1245</f>
        <v>100</v>
      </c>
      <c r="L1198" s="222">
        <f>SUM(R1192:R1197)</f>
        <v>5451.02</v>
      </c>
    </row>
    <row r="1199" spans="1:22" ht="15" x14ac:dyDescent="0.25">
      <c r="A1199" s="217"/>
      <c r="B1199" s="217"/>
      <c r="C1199" s="190"/>
      <c r="D1199" s="190" t="s">
        <v>90</v>
      </c>
      <c r="E1199" s="218" t="s">
        <v>89</v>
      </c>
      <c r="F1199" s="219">
        <f>[2]Source!DO1245</f>
        <v>94</v>
      </c>
      <c r="G1199" s="220"/>
      <c r="H1199" s="221"/>
      <c r="I1199" s="219"/>
      <c r="J1199" s="222">
        <f>SUM(S1192:S1198)</f>
        <v>211.47</v>
      </c>
      <c r="K1199" s="219">
        <f>[2]Source!CA1245</f>
        <v>45</v>
      </c>
      <c r="L1199" s="222">
        <f>SUM(T1192:T1198)</f>
        <v>2452.96</v>
      </c>
    </row>
    <row r="1200" spans="1:22" ht="15" x14ac:dyDescent="0.25">
      <c r="A1200" s="217"/>
      <c r="B1200" s="217"/>
      <c r="C1200" s="190"/>
      <c r="D1200" s="190" t="s">
        <v>91</v>
      </c>
      <c r="E1200" s="218" t="s">
        <v>89</v>
      </c>
      <c r="F1200" s="219">
        <f>175</f>
        <v>175</v>
      </c>
      <c r="G1200" s="220"/>
      <c r="H1200" s="221"/>
      <c r="I1200" s="219"/>
      <c r="J1200" s="222">
        <f>SUM(U1192:U1199)-J1207</f>
        <v>2.2799999999999998</v>
      </c>
      <c r="K1200" s="219">
        <f>157</f>
        <v>157</v>
      </c>
      <c r="L1200" s="222">
        <f>SUM(V1192:V1199)-L1207</f>
        <v>49.45</v>
      </c>
    </row>
    <row r="1201" spans="1:22" ht="15" x14ac:dyDescent="0.25">
      <c r="A1201" s="224"/>
      <c r="B1201" s="224"/>
      <c r="C1201" s="191"/>
      <c r="D1201" s="191" t="s">
        <v>92</v>
      </c>
      <c r="E1201" s="225" t="s">
        <v>93</v>
      </c>
      <c r="F1201" s="226">
        <f>[2]Source!AQ1244</f>
        <v>141</v>
      </c>
      <c r="G1201" s="227"/>
      <c r="H1201" s="228" t="str">
        <f>[2]Source!DI1244</f>
        <v/>
      </c>
      <c r="I1201" s="226">
        <f>[2]Source!AV1245</f>
        <v>1.0669999999999999</v>
      </c>
      <c r="J1201" s="229">
        <f>[2]Source!U1244</f>
        <v>11.9</v>
      </c>
      <c r="K1201" s="226"/>
      <c r="L1201" s="229"/>
    </row>
    <row r="1202" spans="1:22" ht="14.25" x14ac:dyDescent="0.2">
      <c r="D1202" s="230" t="s">
        <v>94</v>
      </c>
      <c r="I1202" s="462">
        <f>J1193+J1194+J1196+J1198+J1199+J1200+SUM(J1197:J1197)</f>
        <v>1998.97</v>
      </c>
      <c r="J1202" s="462"/>
      <c r="K1202" s="462">
        <f>L1193+L1194+L1196+L1198+L1199+L1200+SUM(L1197:L1197)</f>
        <v>16691.310000000001</v>
      </c>
      <c r="L1202" s="462"/>
      <c r="O1202" s="231">
        <f>J1193+J1194+J1196+J1198+J1199+J1200+SUM(J1197:J1197)</f>
        <v>1998.97</v>
      </c>
      <c r="P1202" s="231">
        <f>L1193+L1194+L1196+L1198+L1199+L1200+SUM(L1197:L1197)</f>
        <v>16691.310000000001</v>
      </c>
    </row>
    <row r="1204" spans="1:22" ht="60" x14ac:dyDescent="0.25">
      <c r="A1204" s="217">
        <v>160</v>
      </c>
      <c r="B1204" s="217" t="str">
        <f>CONCATENATE([2]Source!E1244, "/1")</f>
        <v>183/1</v>
      </c>
      <c r="C1204" s="190" t="s">
        <v>335</v>
      </c>
      <c r="D1204" s="190" t="s">
        <v>95</v>
      </c>
      <c r="E1204" s="218" t="str">
        <f>[2]Source!H1244</f>
        <v>100 м2 поверхности воздуховодов</v>
      </c>
      <c r="F1204" s="219">
        <f>[2]Source!I1244</f>
        <v>7.9100000000000004E-2</v>
      </c>
      <c r="G1204" s="220"/>
      <c r="H1204" s="221"/>
      <c r="I1204" s="219"/>
      <c r="J1204" s="222"/>
      <c r="K1204" s="219"/>
      <c r="L1204" s="222"/>
    </row>
    <row r="1205" spans="1:22" ht="15" x14ac:dyDescent="0.25">
      <c r="A1205" s="217"/>
      <c r="B1205" s="217"/>
      <c r="C1205" s="190"/>
      <c r="D1205" s="190" t="s">
        <v>85</v>
      </c>
      <c r="E1205" s="218"/>
      <c r="F1205" s="219"/>
      <c r="G1205" s="220">
        <f t="shared" ref="G1205:L1205" si="51">G1206</f>
        <v>15.38</v>
      </c>
      <c r="H1205" s="232" t="str">
        <f t="shared" si="51"/>
        <v>)*(1.67-1)</v>
      </c>
      <c r="I1205" s="219">
        <f t="shared" si="51"/>
        <v>1.0669999999999999</v>
      </c>
      <c r="J1205" s="222">
        <f t="shared" si="51"/>
        <v>0.87</v>
      </c>
      <c r="K1205" s="219">
        <f t="shared" si="51"/>
        <v>24.23</v>
      </c>
      <c r="L1205" s="222">
        <f t="shared" si="51"/>
        <v>21.08</v>
      </c>
    </row>
    <row r="1206" spans="1:22" ht="15" x14ac:dyDescent="0.25">
      <c r="A1206" s="217"/>
      <c r="B1206" s="217"/>
      <c r="C1206" s="190"/>
      <c r="D1206" s="190" t="s">
        <v>86</v>
      </c>
      <c r="E1206" s="218"/>
      <c r="F1206" s="219"/>
      <c r="G1206" s="220">
        <f>[2]Source!AN1244</f>
        <v>15.38</v>
      </c>
      <c r="H1206" s="232" t="s">
        <v>96</v>
      </c>
      <c r="I1206" s="219">
        <f>[2]Source!AV1245</f>
        <v>1.0669999999999999</v>
      </c>
      <c r="J1206" s="223">
        <f>ROUND(F1192*G1206*I1206*(1.67-1), 2)</f>
        <v>0.87</v>
      </c>
      <c r="K1206" s="219">
        <f>IF([2]Source!BS1245&lt;&gt; 0, [2]Source!BS1245, 1)</f>
        <v>24.23</v>
      </c>
      <c r="L1206" s="223">
        <f>ROUND(ROUND(F1192*G1206*I1206*(1.67-1), 2)*K1206, 2)</f>
        <v>21.08</v>
      </c>
    </row>
    <row r="1207" spans="1:22" ht="15" x14ac:dyDescent="0.25">
      <c r="A1207" s="217"/>
      <c r="B1207" s="217"/>
      <c r="C1207" s="190"/>
      <c r="D1207" s="190" t="s">
        <v>91</v>
      </c>
      <c r="E1207" s="218" t="s">
        <v>89</v>
      </c>
      <c r="F1207" s="219">
        <f>175</f>
        <v>175</v>
      </c>
      <c r="G1207" s="220"/>
      <c r="H1207" s="221"/>
      <c r="I1207" s="219"/>
      <c r="J1207" s="222">
        <f>ROUND(J1206*(F1207/100), 2)</f>
        <v>1.52</v>
      </c>
      <c r="K1207" s="219">
        <f>157</f>
        <v>157</v>
      </c>
      <c r="L1207" s="222">
        <f>ROUND(L1206*(K1207/100), 2)</f>
        <v>33.1</v>
      </c>
    </row>
    <row r="1208" spans="1:22" ht="14.25" x14ac:dyDescent="0.2">
      <c r="A1208" s="192"/>
      <c r="B1208" s="192"/>
      <c r="C1208" s="192"/>
      <c r="D1208" s="233" t="s">
        <v>94</v>
      </c>
      <c r="E1208" s="192"/>
      <c r="F1208" s="192"/>
      <c r="G1208" s="192"/>
      <c r="H1208" s="192"/>
      <c r="I1208" s="463">
        <f>J1207+J1206</f>
        <v>2.39</v>
      </c>
      <c r="J1208" s="463"/>
      <c r="K1208" s="463">
        <f>L1207+L1206</f>
        <v>54.18</v>
      </c>
      <c r="L1208" s="463"/>
      <c r="O1208" s="231">
        <f>I1208</f>
        <v>2.39</v>
      </c>
      <c r="P1208" s="231">
        <f>K1208</f>
        <v>54.18</v>
      </c>
    </row>
    <row r="1210" spans="1:22" hidden="1" x14ac:dyDescent="0.2"/>
    <row r="1211" spans="1:22" ht="14.25" x14ac:dyDescent="0.2">
      <c r="C1211" s="452" t="str">
        <f>[2]Source!G1252</f>
        <v>100% по смете</v>
      </c>
      <c r="D1211" s="452"/>
      <c r="E1211" s="452"/>
      <c r="F1211" s="452"/>
      <c r="G1211" s="452"/>
      <c r="H1211" s="452"/>
      <c r="I1211" s="452"/>
      <c r="J1211" s="452"/>
      <c r="K1211" s="452"/>
    </row>
    <row r="1212" spans="1:22" ht="60" x14ac:dyDescent="0.25">
      <c r="A1212" s="217">
        <v>161</v>
      </c>
      <c r="B1212" s="217" t="str">
        <f>[2]Source!E1253</f>
        <v>185</v>
      </c>
      <c r="C1212" s="190" t="s">
        <v>328</v>
      </c>
      <c r="D1212" s="190" t="s">
        <v>136</v>
      </c>
      <c r="E1212" s="218" t="str">
        <f>[2]Source!H1253</f>
        <v>100 м2 поверхности воздуховодов</v>
      </c>
      <c r="F1212" s="219">
        <f>[2]Source!I1253</f>
        <v>0.20499999999999999</v>
      </c>
      <c r="G1212" s="220"/>
      <c r="H1212" s="221"/>
      <c r="I1212" s="219"/>
      <c r="J1212" s="222"/>
      <c r="K1212" s="219"/>
      <c r="L1212" s="222"/>
      <c r="Q1212" s="113">
        <f>[2]Source!X1253</f>
        <v>728.8</v>
      </c>
      <c r="R1212" s="113">
        <f>[2]Source!X1254</f>
        <v>14127.06</v>
      </c>
      <c r="S1212" s="113">
        <f>[2]Source!Y1253</f>
        <v>548.05999999999995</v>
      </c>
      <c r="T1212" s="113">
        <f>[2]Source!Y1254</f>
        <v>6357.18</v>
      </c>
      <c r="U1212" s="113">
        <f>ROUND((175/100)*ROUND([2]Source!R1253, 2), 2)</f>
        <v>9.6300000000000008</v>
      </c>
      <c r="V1212" s="113">
        <f>ROUND((157/100)*ROUND([2]Source!R1254, 2), 2)</f>
        <v>209.23</v>
      </c>
    </row>
    <row r="1213" spans="1:22" ht="15" x14ac:dyDescent="0.25">
      <c r="A1213" s="217"/>
      <c r="B1213" s="217"/>
      <c r="C1213" s="190"/>
      <c r="D1213" s="190" t="s">
        <v>84</v>
      </c>
      <c r="E1213" s="218"/>
      <c r="F1213" s="219"/>
      <c r="G1213" s="220">
        <f>[2]Source!AO1253</f>
        <v>1596.12</v>
      </c>
      <c r="H1213" s="221" t="str">
        <f>[2]Source!DG1253</f>
        <v>)*1,67</v>
      </c>
      <c r="I1213" s="219">
        <f>[2]Source!AV1254</f>
        <v>1.0669999999999999</v>
      </c>
      <c r="J1213" s="222">
        <f>[2]Source!S1253</f>
        <v>583.04</v>
      </c>
      <c r="K1213" s="219">
        <f>IF([2]Source!BA1254&lt;&gt; 0, [2]Source!BA1254, 1)</f>
        <v>24.23</v>
      </c>
      <c r="L1213" s="222">
        <f>[2]Source!S1254</f>
        <v>14127.06</v>
      </c>
    </row>
    <row r="1214" spans="1:22" ht="15" x14ac:dyDescent="0.25">
      <c r="A1214" s="217"/>
      <c r="B1214" s="217"/>
      <c r="C1214" s="190"/>
      <c r="D1214" s="190" t="s">
        <v>85</v>
      </c>
      <c r="E1214" s="218"/>
      <c r="F1214" s="219"/>
      <c r="G1214" s="220">
        <f>[2]Source!AM1253</f>
        <v>125.83</v>
      </c>
      <c r="H1214" s="221" t="str">
        <f>[2]Source!DE1253</f>
        <v/>
      </c>
      <c r="I1214" s="219">
        <f>[2]Source!AV1254</f>
        <v>1.0669999999999999</v>
      </c>
      <c r="J1214" s="222">
        <f>[2]Source!Q1253-J1225</f>
        <v>27.52</v>
      </c>
      <c r="K1214" s="219">
        <f>IF([2]Source!BB1254&lt;&gt; 0, [2]Source!BB1254, 1)</f>
        <v>8.59</v>
      </c>
      <c r="L1214" s="222">
        <f>[2]Source!Q1254-L1225</f>
        <v>236.4</v>
      </c>
    </row>
    <row r="1215" spans="1:22" ht="15" x14ac:dyDescent="0.25">
      <c r="A1215" s="217"/>
      <c r="B1215" s="217"/>
      <c r="C1215" s="190"/>
      <c r="D1215" s="190" t="s">
        <v>86</v>
      </c>
      <c r="E1215" s="218"/>
      <c r="F1215" s="219"/>
      <c r="G1215" s="220">
        <f>[2]Source!AN1253</f>
        <v>15.05</v>
      </c>
      <c r="H1215" s="221" t="str">
        <f>[2]Source!DE1253</f>
        <v/>
      </c>
      <c r="I1215" s="219">
        <f>[2]Source!AV1254</f>
        <v>1.0669999999999999</v>
      </c>
      <c r="J1215" s="223">
        <f>[2]Source!R1253-J1226</f>
        <v>3.29</v>
      </c>
      <c r="K1215" s="219">
        <f>IF([2]Source!BS1254&lt;&gt; 0, [2]Source!BS1254, 1)</f>
        <v>24.23</v>
      </c>
      <c r="L1215" s="223">
        <f>[2]Source!R1254-L1226</f>
        <v>79.72</v>
      </c>
    </row>
    <row r="1216" spans="1:22" ht="15" x14ac:dyDescent="0.25">
      <c r="A1216" s="217"/>
      <c r="B1216" s="217"/>
      <c r="C1216" s="190"/>
      <c r="D1216" s="190" t="s">
        <v>87</v>
      </c>
      <c r="E1216" s="218"/>
      <c r="F1216" s="219"/>
      <c r="G1216" s="220">
        <f>[2]Source!AL1253</f>
        <v>499.17</v>
      </c>
      <c r="H1216" s="221" t="str">
        <f>[2]Source!DD1253</f>
        <v/>
      </c>
      <c r="I1216" s="219">
        <f>[2]Source!AW1254</f>
        <v>1</v>
      </c>
      <c r="J1216" s="222">
        <f>[2]Source!P1253</f>
        <v>102.33</v>
      </c>
      <c r="K1216" s="219">
        <f>IF([2]Source!BC1254&lt;&gt; 0, [2]Source!BC1254, 1)</f>
        <v>3.65</v>
      </c>
      <c r="L1216" s="222">
        <f>[2]Source!P1254</f>
        <v>373.5</v>
      </c>
    </row>
    <row r="1217" spans="1:22" ht="45" x14ac:dyDescent="0.25">
      <c r="A1217" s="217">
        <v>162</v>
      </c>
      <c r="B1217" s="217" t="str">
        <f>[2]Source!E1255</f>
        <v>185,1</v>
      </c>
      <c r="C1217" s="190" t="str">
        <f>[2]Source!F1255</f>
        <v>1.19-3-12</v>
      </c>
      <c r="D1217" s="190" t="s">
        <v>135</v>
      </c>
      <c r="E1217" s="218" t="str">
        <f>[2]Source!H1255</f>
        <v>м2</v>
      </c>
      <c r="F1217" s="219">
        <f>[2]Source!I1255</f>
        <v>20.5</v>
      </c>
      <c r="G1217" s="220">
        <f>[2]Source!AK1255</f>
        <v>125.64</v>
      </c>
      <c r="H1217" s="242" t="s">
        <v>97</v>
      </c>
      <c r="I1217" s="219">
        <f>[2]Source!AW1256</f>
        <v>1</v>
      </c>
      <c r="J1217" s="222">
        <f>[2]Source!O1255</f>
        <v>2575.62</v>
      </c>
      <c r="K1217" s="219">
        <f>IF([2]Source!BC1256&lt;&gt; 0, [2]Source!BC1256, 1)</f>
        <v>3.84</v>
      </c>
      <c r="L1217" s="222">
        <f>[2]Source!O1256</f>
        <v>9890.3799999999992</v>
      </c>
      <c r="Q1217" s="113">
        <f>[2]Source!X1255</f>
        <v>0</v>
      </c>
      <c r="R1217" s="113">
        <f>[2]Source!X1256</f>
        <v>0</v>
      </c>
      <c r="S1217" s="113">
        <f>[2]Source!Y1255</f>
        <v>0</v>
      </c>
      <c r="T1217" s="113">
        <f>[2]Source!Y1256</f>
        <v>0</v>
      </c>
      <c r="U1217" s="113">
        <f>ROUND((175/100)*ROUND([2]Source!R1255, 2), 2)</f>
        <v>0</v>
      </c>
      <c r="V1217" s="113">
        <f>ROUND((157/100)*ROUND([2]Source!R1256, 2), 2)</f>
        <v>0</v>
      </c>
    </row>
    <row r="1218" spans="1:22" ht="15" x14ac:dyDescent="0.25">
      <c r="A1218" s="217"/>
      <c r="B1218" s="217"/>
      <c r="C1218" s="190"/>
      <c r="D1218" s="190" t="s">
        <v>88</v>
      </c>
      <c r="E1218" s="218" t="s">
        <v>89</v>
      </c>
      <c r="F1218" s="219">
        <f>[2]Source!DN1254</f>
        <v>125</v>
      </c>
      <c r="G1218" s="220"/>
      <c r="H1218" s="221"/>
      <c r="I1218" s="219"/>
      <c r="J1218" s="222">
        <f>SUM(Q1212:Q1217)</f>
        <v>728.8</v>
      </c>
      <c r="K1218" s="219">
        <f>[2]Source!BZ1254</f>
        <v>100</v>
      </c>
      <c r="L1218" s="222">
        <f>SUM(R1212:R1217)</f>
        <v>14127.06</v>
      </c>
    </row>
    <row r="1219" spans="1:22" ht="15" x14ac:dyDescent="0.25">
      <c r="A1219" s="217"/>
      <c r="B1219" s="217"/>
      <c r="C1219" s="190"/>
      <c r="D1219" s="190" t="s">
        <v>90</v>
      </c>
      <c r="E1219" s="218" t="s">
        <v>89</v>
      </c>
      <c r="F1219" s="219">
        <f>[2]Source!DO1254</f>
        <v>94</v>
      </c>
      <c r="G1219" s="220"/>
      <c r="H1219" s="221"/>
      <c r="I1219" s="219"/>
      <c r="J1219" s="222">
        <f>SUM(S1212:S1218)</f>
        <v>548.05999999999995</v>
      </c>
      <c r="K1219" s="219">
        <f>[2]Source!CA1254</f>
        <v>45</v>
      </c>
      <c r="L1219" s="222">
        <f>SUM(T1212:T1218)</f>
        <v>6357.18</v>
      </c>
    </row>
    <row r="1220" spans="1:22" ht="15" x14ac:dyDescent="0.25">
      <c r="A1220" s="217"/>
      <c r="B1220" s="217"/>
      <c r="C1220" s="190"/>
      <c r="D1220" s="190" t="s">
        <v>91</v>
      </c>
      <c r="E1220" s="218" t="s">
        <v>89</v>
      </c>
      <c r="F1220" s="219">
        <f>175</f>
        <v>175</v>
      </c>
      <c r="G1220" s="220"/>
      <c r="H1220" s="221"/>
      <c r="I1220" s="219"/>
      <c r="J1220" s="222">
        <f>SUM(U1212:U1219)-J1227</f>
        <v>5.76</v>
      </c>
      <c r="K1220" s="219">
        <f>157</f>
        <v>157</v>
      </c>
      <c r="L1220" s="222">
        <f>SUM(V1212:V1219)-L1227</f>
        <v>125.16</v>
      </c>
    </row>
    <row r="1221" spans="1:22" ht="15" x14ac:dyDescent="0.25">
      <c r="A1221" s="224"/>
      <c r="B1221" s="224"/>
      <c r="C1221" s="191"/>
      <c r="D1221" s="191" t="s">
        <v>92</v>
      </c>
      <c r="E1221" s="225" t="s">
        <v>93</v>
      </c>
      <c r="F1221" s="226">
        <f>[2]Source!AQ1253</f>
        <v>141</v>
      </c>
      <c r="G1221" s="227"/>
      <c r="H1221" s="228" t="str">
        <f>[2]Source!DI1253</f>
        <v/>
      </c>
      <c r="I1221" s="226">
        <f>[2]Source!AV1254</f>
        <v>1.0669999999999999</v>
      </c>
      <c r="J1221" s="229">
        <f>[2]Source!U1253</f>
        <v>30.84</v>
      </c>
      <c r="K1221" s="226"/>
      <c r="L1221" s="229"/>
    </row>
    <row r="1222" spans="1:22" ht="14.25" x14ac:dyDescent="0.2">
      <c r="D1222" s="230" t="s">
        <v>94</v>
      </c>
      <c r="I1222" s="462">
        <f>J1213+J1214+J1216+J1218+J1219+J1220+SUM(J1217:J1217)</f>
        <v>4571.13</v>
      </c>
      <c r="J1222" s="462"/>
      <c r="K1222" s="462">
        <f>L1213+L1214+L1216+L1218+L1219+L1220+SUM(L1217:L1217)</f>
        <v>45236.74</v>
      </c>
      <c r="L1222" s="462"/>
      <c r="O1222" s="231">
        <f>J1213+J1214+J1216+J1218+J1219+J1220+SUM(J1217:J1217)</f>
        <v>4571.13</v>
      </c>
      <c r="P1222" s="231">
        <f>L1213+L1214+L1216+L1218+L1219+L1220+SUM(L1217:L1217)</f>
        <v>45236.74</v>
      </c>
    </row>
    <row r="1224" spans="1:22" ht="60" x14ac:dyDescent="0.25">
      <c r="A1224" s="217">
        <v>163</v>
      </c>
      <c r="B1224" s="217" t="str">
        <f>CONCATENATE([2]Source!E1253, "/1")</f>
        <v>185/1</v>
      </c>
      <c r="C1224" s="190" t="s">
        <v>329</v>
      </c>
      <c r="D1224" s="190" t="s">
        <v>95</v>
      </c>
      <c r="E1224" s="218" t="str">
        <f>[2]Source!H1253</f>
        <v>100 м2 поверхности воздуховодов</v>
      </c>
      <c r="F1224" s="219">
        <f>[2]Source!I1253</f>
        <v>0.20499999999999999</v>
      </c>
      <c r="G1224" s="220"/>
      <c r="H1224" s="221"/>
      <c r="I1224" s="219"/>
      <c r="J1224" s="222"/>
      <c r="K1224" s="219"/>
      <c r="L1224" s="222"/>
    </row>
    <row r="1225" spans="1:22" ht="15" x14ac:dyDescent="0.25">
      <c r="A1225" s="217"/>
      <c r="B1225" s="217"/>
      <c r="C1225" s="190"/>
      <c r="D1225" s="190" t="s">
        <v>85</v>
      </c>
      <c r="E1225" s="218"/>
      <c r="F1225" s="219"/>
      <c r="G1225" s="220">
        <f t="shared" ref="G1225:L1225" si="52">G1226</f>
        <v>15.05</v>
      </c>
      <c r="H1225" s="232" t="str">
        <f t="shared" si="52"/>
        <v>)*(1.67-1)</v>
      </c>
      <c r="I1225" s="219">
        <f t="shared" si="52"/>
        <v>1.0669999999999999</v>
      </c>
      <c r="J1225" s="222">
        <f t="shared" si="52"/>
        <v>2.21</v>
      </c>
      <c r="K1225" s="219">
        <f t="shared" si="52"/>
        <v>24.23</v>
      </c>
      <c r="L1225" s="222">
        <f t="shared" si="52"/>
        <v>53.55</v>
      </c>
    </row>
    <row r="1226" spans="1:22" ht="15" x14ac:dyDescent="0.25">
      <c r="A1226" s="217"/>
      <c r="B1226" s="217"/>
      <c r="C1226" s="190"/>
      <c r="D1226" s="190" t="s">
        <v>86</v>
      </c>
      <c r="E1226" s="218"/>
      <c r="F1226" s="219"/>
      <c r="G1226" s="220">
        <f>[2]Source!AN1253</f>
        <v>15.05</v>
      </c>
      <c r="H1226" s="232" t="s">
        <v>96</v>
      </c>
      <c r="I1226" s="219">
        <f>[2]Source!AV1254</f>
        <v>1.0669999999999999</v>
      </c>
      <c r="J1226" s="223">
        <f>ROUND(F1212*G1226*I1226*(1.67-1), 2)</f>
        <v>2.21</v>
      </c>
      <c r="K1226" s="219">
        <f>IF([2]Source!BS1254&lt;&gt; 0, [2]Source!BS1254, 1)</f>
        <v>24.23</v>
      </c>
      <c r="L1226" s="223">
        <f>ROUND(ROUND(F1212*G1226*I1226*(1.67-1), 2)*K1226, 2)</f>
        <v>53.55</v>
      </c>
    </row>
    <row r="1227" spans="1:22" ht="15" x14ac:dyDescent="0.25">
      <c r="A1227" s="217"/>
      <c r="B1227" s="217"/>
      <c r="C1227" s="190"/>
      <c r="D1227" s="190" t="s">
        <v>91</v>
      </c>
      <c r="E1227" s="218" t="s">
        <v>89</v>
      </c>
      <c r="F1227" s="219">
        <f>175</f>
        <v>175</v>
      </c>
      <c r="G1227" s="220"/>
      <c r="H1227" s="221"/>
      <c r="I1227" s="219"/>
      <c r="J1227" s="222">
        <f>ROUND(J1226*(F1227/100), 2)</f>
        <v>3.87</v>
      </c>
      <c r="K1227" s="219">
        <f>157</f>
        <v>157</v>
      </c>
      <c r="L1227" s="222">
        <f>ROUND(L1226*(K1227/100), 2)</f>
        <v>84.07</v>
      </c>
    </row>
    <row r="1228" spans="1:22" ht="14.25" x14ac:dyDescent="0.2">
      <c r="A1228" s="192"/>
      <c r="B1228" s="192"/>
      <c r="C1228" s="192"/>
      <c r="D1228" s="233" t="s">
        <v>94</v>
      </c>
      <c r="E1228" s="192"/>
      <c r="F1228" s="192"/>
      <c r="G1228" s="192"/>
      <c r="H1228" s="192"/>
      <c r="I1228" s="463">
        <f>J1227+J1226</f>
        <v>6.08</v>
      </c>
      <c r="J1228" s="463"/>
      <c r="K1228" s="463">
        <f>L1227+L1226</f>
        <v>137.62</v>
      </c>
      <c r="L1228" s="463"/>
      <c r="O1228" s="231">
        <f>I1228</f>
        <v>6.08</v>
      </c>
      <c r="P1228" s="231">
        <f>K1228</f>
        <v>137.62</v>
      </c>
    </row>
    <row r="1230" spans="1:22" ht="60" x14ac:dyDescent="0.25">
      <c r="A1230" s="217">
        <v>164</v>
      </c>
      <c r="B1230" s="217" t="str">
        <f>[2]Source!E1257</f>
        <v>186</v>
      </c>
      <c r="C1230" s="190" t="s">
        <v>336</v>
      </c>
      <c r="D1230" s="190" t="s">
        <v>142</v>
      </c>
      <c r="E1230" s="218" t="str">
        <f>[2]Source!H1257</f>
        <v>100 м2 поверхности воздуховодов</v>
      </c>
      <c r="F1230" s="219">
        <f>[2]Source!I1257</f>
        <v>0.28039999999999998</v>
      </c>
      <c r="G1230" s="220"/>
      <c r="H1230" s="221"/>
      <c r="I1230" s="219"/>
      <c r="J1230" s="222"/>
      <c r="K1230" s="219"/>
      <c r="L1230" s="222"/>
      <c r="Q1230" s="113">
        <f>[2]Source!X1257</f>
        <v>862.54</v>
      </c>
      <c r="R1230" s="113">
        <f>[2]Source!X1258</f>
        <v>16719.43</v>
      </c>
      <c r="S1230" s="113">
        <f>[2]Source!Y1257</f>
        <v>648.63</v>
      </c>
      <c r="T1230" s="113">
        <f>[2]Source!Y1258</f>
        <v>7523.74</v>
      </c>
      <c r="U1230" s="113">
        <f>ROUND((175/100)*ROUND([2]Source!R1257, 2), 2)</f>
        <v>12.18</v>
      </c>
      <c r="V1230" s="113">
        <f>ROUND((157/100)*ROUND([2]Source!R1258, 2), 2)</f>
        <v>264.76</v>
      </c>
    </row>
    <row r="1231" spans="1:22" ht="15" x14ac:dyDescent="0.25">
      <c r="A1231" s="217"/>
      <c r="B1231" s="217"/>
      <c r="C1231" s="190"/>
      <c r="D1231" s="190" t="s">
        <v>84</v>
      </c>
      <c r="E1231" s="218"/>
      <c r="F1231" s="219"/>
      <c r="G1231" s="220">
        <f>[2]Source!AO1257</f>
        <v>1381.04</v>
      </c>
      <c r="H1231" s="221" t="str">
        <f>[2]Source!DG1257</f>
        <v>)*1,67</v>
      </c>
      <c r="I1231" s="219">
        <f>[2]Source!AV1258</f>
        <v>1.0669999999999999</v>
      </c>
      <c r="J1231" s="222">
        <f>[2]Source!S1257</f>
        <v>690.03</v>
      </c>
      <c r="K1231" s="219">
        <f>IF([2]Source!BA1258&lt;&gt; 0, [2]Source!BA1258, 1)</f>
        <v>24.23</v>
      </c>
      <c r="L1231" s="222">
        <f>[2]Source!S1258</f>
        <v>16719.43</v>
      </c>
    </row>
    <row r="1232" spans="1:22" ht="15" x14ac:dyDescent="0.25">
      <c r="A1232" s="217"/>
      <c r="B1232" s="217"/>
      <c r="C1232" s="190"/>
      <c r="D1232" s="190" t="s">
        <v>85</v>
      </c>
      <c r="E1232" s="218"/>
      <c r="F1232" s="219"/>
      <c r="G1232" s="220">
        <f>[2]Source!AM1257</f>
        <v>116.61</v>
      </c>
      <c r="H1232" s="221" t="str">
        <f>[2]Source!DE1257</f>
        <v/>
      </c>
      <c r="I1232" s="219">
        <f>[2]Source!AV1258</f>
        <v>1.0669999999999999</v>
      </c>
      <c r="J1232" s="222">
        <f>[2]Source!Q1257-J1243</f>
        <v>34.89</v>
      </c>
      <c r="K1232" s="219">
        <f>IF([2]Source!BB1258&lt;&gt; 0, [2]Source!BB1258, 1)</f>
        <v>8.59</v>
      </c>
      <c r="L1232" s="222">
        <f>[2]Source!Q1258-L1243</f>
        <v>299.70999999999998</v>
      </c>
    </row>
    <row r="1233" spans="1:22" ht="15" x14ac:dyDescent="0.25">
      <c r="A1233" s="217"/>
      <c r="B1233" s="217"/>
      <c r="C1233" s="190"/>
      <c r="D1233" s="190" t="s">
        <v>86</v>
      </c>
      <c r="E1233" s="218"/>
      <c r="F1233" s="219"/>
      <c r="G1233" s="220">
        <f>[2]Source!AN1257</f>
        <v>13.93</v>
      </c>
      <c r="H1233" s="221" t="str">
        <f>[2]Source!DE1257</f>
        <v/>
      </c>
      <c r="I1233" s="219">
        <f>[2]Source!AV1258</f>
        <v>1.0669999999999999</v>
      </c>
      <c r="J1233" s="223">
        <f>[2]Source!R1257-J1244</f>
        <v>4.17</v>
      </c>
      <c r="K1233" s="219">
        <f>IF([2]Source!BS1258&lt;&gt; 0, [2]Source!BS1258, 1)</f>
        <v>24.23</v>
      </c>
      <c r="L1233" s="223">
        <f>[2]Source!R1258-L1244</f>
        <v>101.04</v>
      </c>
    </row>
    <row r="1234" spans="1:22" ht="15" x14ac:dyDescent="0.25">
      <c r="A1234" s="217"/>
      <c r="B1234" s="217"/>
      <c r="C1234" s="190"/>
      <c r="D1234" s="190" t="s">
        <v>87</v>
      </c>
      <c r="E1234" s="218"/>
      <c r="F1234" s="219"/>
      <c r="G1234" s="220">
        <f>[2]Source!AL1257</f>
        <v>599.72</v>
      </c>
      <c r="H1234" s="221" t="str">
        <f>[2]Source!DD1257</f>
        <v/>
      </c>
      <c r="I1234" s="219">
        <f>[2]Source!AW1258</f>
        <v>1</v>
      </c>
      <c r="J1234" s="222">
        <f>[2]Source!P1257</f>
        <v>168.16</v>
      </c>
      <c r="K1234" s="219">
        <f>IF([2]Source!BC1258&lt;&gt; 0, [2]Source!BC1258, 1)</f>
        <v>4.18</v>
      </c>
      <c r="L1234" s="222">
        <f>[2]Source!P1258</f>
        <v>702.91</v>
      </c>
    </row>
    <row r="1235" spans="1:22" ht="45" x14ac:dyDescent="0.25">
      <c r="A1235" s="217">
        <v>165</v>
      </c>
      <c r="B1235" s="217" t="str">
        <f>[2]Source!E1259</f>
        <v>186,1</v>
      </c>
      <c r="C1235" s="190" t="str">
        <f>[2]Source!F1259</f>
        <v>1.19-3-13</v>
      </c>
      <c r="D1235" s="190" t="s">
        <v>143</v>
      </c>
      <c r="E1235" s="218" t="str">
        <f>[2]Source!H1259</f>
        <v>м2</v>
      </c>
      <c r="F1235" s="219">
        <f>[2]Source!I1259</f>
        <v>28.04</v>
      </c>
      <c r="G1235" s="220">
        <f>[2]Source!AK1259</f>
        <v>157.54</v>
      </c>
      <c r="H1235" s="242" t="s">
        <v>97</v>
      </c>
      <c r="I1235" s="219">
        <f>[2]Source!AW1260</f>
        <v>1</v>
      </c>
      <c r="J1235" s="222">
        <f>[2]Source!O1259</f>
        <v>4417.42</v>
      </c>
      <c r="K1235" s="219">
        <f>IF([2]Source!BC1260&lt;&gt; 0, [2]Source!BC1260, 1)</f>
        <v>3.07</v>
      </c>
      <c r="L1235" s="222">
        <f>[2]Source!O1260</f>
        <v>13561.48</v>
      </c>
      <c r="Q1235" s="113">
        <f>[2]Source!X1259</f>
        <v>0</v>
      </c>
      <c r="R1235" s="113">
        <f>[2]Source!X1260</f>
        <v>0</v>
      </c>
      <c r="S1235" s="113">
        <f>[2]Source!Y1259</f>
        <v>0</v>
      </c>
      <c r="T1235" s="113">
        <f>[2]Source!Y1260</f>
        <v>0</v>
      </c>
      <c r="U1235" s="113">
        <f>ROUND((175/100)*ROUND([2]Source!R1259, 2), 2)</f>
        <v>0</v>
      </c>
      <c r="V1235" s="113">
        <f>ROUND((157/100)*ROUND([2]Source!R1260, 2), 2)</f>
        <v>0</v>
      </c>
    </row>
    <row r="1236" spans="1:22" ht="15" x14ac:dyDescent="0.25">
      <c r="A1236" s="217"/>
      <c r="B1236" s="217"/>
      <c r="C1236" s="190"/>
      <c r="D1236" s="190" t="s">
        <v>88</v>
      </c>
      <c r="E1236" s="218" t="s">
        <v>89</v>
      </c>
      <c r="F1236" s="219">
        <f>[2]Source!DN1258</f>
        <v>125</v>
      </c>
      <c r="G1236" s="220"/>
      <c r="H1236" s="221"/>
      <c r="I1236" s="219"/>
      <c r="J1236" s="222">
        <f>SUM(Q1230:Q1235)</f>
        <v>862.54</v>
      </c>
      <c r="K1236" s="219">
        <f>[2]Source!BZ1258</f>
        <v>100</v>
      </c>
      <c r="L1236" s="222">
        <f>SUM(R1230:R1235)</f>
        <v>16719.43</v>
      </c>
    </row>
    <row r="1237" spans="1:22" ht="15" x14ac:dyDescent="0.25">
      <c r="A1237" s="217"/>
      <c r="B1237" s="217"/>
      <c r="C1237" s="190"/>
      <c r="D1237" s="190" t="s">
        <v>90</v>
      </c>
      <c r="E1237" s="218" t="s">
        <v>89</v>
      </c>
      <c r="F1237" s="219">
        <f>[2]Source!DO1258</f>
        <v>94</v>
      </c>
      <c r="G1237" s="220"/>
      <c r="H1237" s="221"/>
      <c r="I1237" s="219"/>
      <c r="J1237" s="222">
        <f>SUM(S1230:S1236)</f>
        <v>648.63</v>
      </c>
      <c r="K1237" s="219">
        <f>[2]Source!CA1258</f>
        <v>45</v>
      </c>
      <c r="L1237" s="222">
        <f>SUM(T1230:T1236)</f>
        <v>7523.74</v>
      </c>
    </row>
    <row r="1238" spans="1:22" ht="15" x14ac:dyDescent="0.25">
      <c r="A1238" s="217"/>
      <c r="B1238" s="217"/>
      <c r="C1238" s="190"/>
      <c r="D1238" s="190" t="s">
        <v>91</v>
      </c>
      <c r="E1238" s="218" t="s">
        <v>89</v>
      </c>
      <c r="F1238" s="219">
        <f>175</f>
        <v>175</v>
      </c>
      <c r="G1238" s="220"/>
      <c r="H1238" s="221"/>
      <c r="I1238" s="219"/>
      <c r="J1238" s="222">
        <f>SUM(U1230:U1237)-J1245</f>
        <v>7.3</v>
      </c>
      <c r="K1238" s="219">
        <f>157</f>
        <v>157</v>
      </c>
      <c r="L1238" s="222">
        <f>SUM(V1230:V1237)-L1245</f>
        <v>158.63</v>
      </c>
    </row>
    <row r="1239" spans="1:22" ht="15" x14ac:dyDescent="0.25">
      <c r="A1239" s="224"/>
      <c r="B1239" s="224"/>
      <c r="C1239" s="191"/>
      <c r="D1239" s="191" t="s">
        <v>92</v>
      </c>
      <c r="E1239" s="225" t="s">
        <v>93</v>
      </c>
      <c r="F1239" s="226">
        <f>[2]Source!AQ1257</f>
        <v>122</v>
      </c>
      <c r="G1239" s="227"/>
      <c r="H1239" s="228" t="str">
        <f>[2]Source!DI1257</f>
        <v/>
      </c>
      <c r="I1239" s="226">
        <f>[2]Source!AV1258</f>
        <v>1.0669999999999999</v>
      </c>
      <c r="J1239" s="229">
        <f>[2]Source!U1257</f>
        <v>36.5</v>
      </c>
      <c r="K1239" s="226"/>
      <c r="L1239" s="229"/>
    </row>
    <row r="1240" spans="1:22" ht="14.25" x14ac:dyDescent="0.2">
      <c r="D1240" s="230" t="s">
        <v>94</v>
      </c>
      <c r="I1240" s="462">
        <f>J1231+J1232+J1234+J1236+J1237+J1238+SUM(J1235:J1235)</f>
        <v>6828.97</v>
      </c>
      <c r="J1240" s="462"/>
      <c r="K1240" s="462">
        <f>L1231+L1232+L1234+L1236+L1237+L1238+SUM(L1235:L1235)</f>
        <v>55685.33</v>
      </c>
      <c r="L1240" s="462"/>
      <c r="O1240" s="231">
        <f>J1231+J1232+J1234+J1236+J1237+J1238+SUM(J1235:J1235)</f>
        <v>6828.97</v>
      </c>
      <c r="P1240" s="231">
        <f>L1231+L1232+L1234+L1236+L1237+L1238+SUM(L1235:L1235)</f>
        <v>55685.33</v>
      </c>
    </row>
    <row r="1242" spans="1:22" ht="60" x14ac:dyDescent="0.25">
      <c r="A1242" s="217">
        <v>166</v>
      </c>
      <c r="B1242" s="217" t="str">
        <f>CONCATENATE([2]Source!E1257, "/1")</f>
        <v>186/1</v>
      </c>
      <c r="C1242" s="190" t="s">
        <v>337</v>
      </c>
      <c r="D1242" s="190" t="s">
        <v>95</v>
      </c>
      <c r="E1242" s="218" t="str">
        <f>[2]Source!H1257</f>
        <v>100 м2 поверхности воздуховодов</v>
      </c>
      <c r="F1242" s="219">
        <f>[2]Source!I1257</f>
        <v>0.28039999999999998</v>
      </c>
      <c r="G1242" s="220"/>
      <c r="H1242" s="221"/>
      <c r="I1242" s="219"/>
      <c r="J1242" s="222"/>
      <c r="K1242" s="219"/>
      <c r="L1242" s="222"/>
    </row>
    <row r="1243" spans="1:22" ht="15" x14ac:dyDescent="0.25">
      <c r="A1243" s="217"/>
      <c r="B1243" s="217"/>
      <c r="C1243" s="190"/>
      <c r="D1243" s="190" t="s">
        <v>85</v>
      </c>
      <c r="E1243" s="218"/>
      <c r="F1243" s="219"/>
      <c r="G1243" s="220">
        <f t="shared" ref="G1243:L1243" si="53">G1244</f>
        <v>13.93</v>
      </c>
      <c r="H1243" s="232" t="str">
        <f t="shared" si="53"/>
        <v>)*(1.67-1)</v>
      </c>
      <c r="I1243" s="219">
        <f t="shared" si="53"/>
        <v>1.0669999999999999</v>
      </c>
      <c r="J1243" s="222">
        <f t="shared" si="53"/>
        <v>2.79</v>
      </c>
      <c r="K1243" s="219">
        <f t="shared" si="53"/>
        <v>24.23</v>
      </c>
      <c r="L1243" s="222">
        <f t="shared" si="53"/>
        <v>67.599999999999994</v>
      </c>
    </row>
    <row r="1244" spans="1:22" ht="15" x14ac:dyDescent="0.25">
      <c r="A1244" s="217"/>
      <c r="B1244" s="217"/>
      <c r="C1244" s="190"/>
      <c r="D1244" s="190" t="s">
        <v>86</v>
      </c>
      <c r="E1244" s="218"/>
      <c r="F1244" s="219"/>
      <c r="G1244" s="220">
        <f>[2]Source!AN1257</f>
        <v>13.93</v>
      </c>
      <c r="H1244" s="232" t="s">
        <v>96</v>
      </c>
      <c r="I1244" s="219">
        <f>[2]Source!AV1258</f>
        <v>1.0669999999999999</v>
      </c>
      <c r="J1244" s="223">
        <f>ROUND(F1230*G1244*I1244*(1.67-1), 2)</f>
        <v>2.79</v>
      </c>
      <c r="K1244" s="219">
        <f>IF([2]Source!BS1258&lt;&gt; 0, [2]Source!BS1258, 1)</f>
        <v>24.23</v>
      </c>
      <c r="L1244" s="223">
        <f>ROUND(ROUND(F1230*G1244*I1244*(1.67-1), 2)*K1244, 2)</f>
        <v>67.599999999999994</v>
      </c>
    </row>
    <row r="1245" spans="1:22" ht="15" x14ac:dyDescent="0.25">
      <c r="A1245" s="217"/>
      <c r="B1245" s="217"/>
      <c r="C1245" s="190"/>
      <c r="D1245" s="190" t="s">
        <v>91</v>
      </c>
      <c r="E1245" s="218" t="s">
        <v>89</v>
      </c>
      <c r="F1245" s="219">
        <f>175</f>
        <v>175</v>
      </c>
      <c r="G1245" s="220"/>
      <c r="H1245" s="221"/>
      <c r="I1245" s="219"/>
      <c r="J1245" s="222">
        <f>ROUND(J1244*(F1245/100), 2)</f>
        <v>4.88</v>
      </c>
      <c r="K1245" s="219">
        <f>157</f>
        <v>157</v>
      </c>
      <c r="L1245" s="222">
        <f>ROUND(L1244*(K1245/100), 2)</f>
        <v>106.13</v>
      </c>
    </row>
    <row r="1246" spans="1:22" ht="14.25" x14ac:dyDescent="0.2">
      <c r="A1246" s="192"/>
      <c r="B1246" s="192"/>
      <c r="C1246" s="192"/>
      <c r="D1246" s="233" t="s">
        <v>94</v>
      </c>
      <c r="E1246" s="192"/>
      <c r="F1246" s="192"/>
      <c r="G1246" s="192"/>
      <c r="H1246" s="192"/>
      <c r="I1246" s="463">
        <f>J1245+J1244</f>
        <v>7.67</v>
      </c>
      <c r="J1246" s="463"/>
      <c r="K1246" s="463">
        <f>L1245+L1244</f>
        <v>173.73</v>
      </c>
      <c r="L1246" s="463"/>
      <c r="O1246" s="231">
        <f>I1246</f>
        <v>7.67</v>
      </c>
      <c r="P1246" s="231">
        <f>K1246</f>
        <v>173.73</v>
      </c>
    </row>
    <row r="1248" spans="1:22" ht="60" x14ac:dyDescent="0.25">
      <c r="A1248" s="217">
        <v>167</v>
      </c>
      <c r="B1248" s="217" t="str">
        <f>[2]Source!E1261</f>
        <v>187</v>
      </c>
      <c r="C1248" s="190" t="s">
        <v>338</v>
      </c>
      <c r="D1248" s="190" t="s">
        <v>144</v>
      </c>
      <c r="E1248" s="218" t="str">
        <f>[2]Source!H1261</f>
        <v>100 м2 поверхности воздуховодов</v>
      </c>
      <c r="F1248" s="219">
        <f>[2]Source!I1261</f>
        <v>3.7000000000000002E-3</v>
      </c>
      <c r="G1248" s="220"/>
      <c r="H1248" s="221"/>
      <c r="I1248" s="219"/>
      <c r="J1248" s="222"/>
      <c r="K1248" s="219"/>
      <c r="L1248" s="222"/>
      <c r="Q1248" s="113">
        <f>[2]Source!X1261</f>
        <v>11.39</v>
      </c>
      <c r="R1248" s="113">
        <f>[2]Source!X1262</f>
        <v>220.74</v>
      </c>
      <c r="S1248" s="113">
        <f>[2]Source!Y1261</f>
        <v>8.56</v>
      </c>
      <c r="T1248" s="113">
        <f>[2]Source!Y1262</f>
        <v>99.33</v>
      </c>
      <c r="U1248" s="113">
        <f>ROUND((175/100)*ROUND([2]Source!R1261, 2), 2)</f>
        <v>0.12</v>
      </c>
      <c r="V1248" s="113">
        <f>ROUND((157/100)*ROUND([2]Source!R1262, 2), 2)</f>
        <v>2.67</v>
      </c>
    </row>
    <row r="1249" spans="1:22" ht="15" x14ac:dyDescent="0.25">
      <c r="A1249" s="217"/>
      <c r="B1249" s="217"/>
      <c r="C1249" s="190"/>
      <c r="D1249" s="190" t="s">
        <v>84</v>
      </c>
      <c r="E1249" s="218"/>
      <c r="F1249" s="219"/>
      <c r="G1249" s="220">
        <f>[2]Source!AO1261</f>
        <v>1381.04</v>
      </c>
      <c r="H1249" s="221" t="str">
        <f>[2]Source!DG1261</f>
        <v>)*1,67</v>
      </c>
      <c r="I1249" s="219">
        <f>[2]Source!AV1262</f>
        <v>1.0669999999999999</v>
      </c>
      <c r="J1249" s="222">
        <f>[2]Source!S1261</f>
        <v>9.11</v>
      </c>
      <c r="K1249" s="219">
        <f>IF([2]Source!BA1262&lt;&gt; 0, [2]Source!BA1262, 1)</f>
        <v>24.23</v>
      </c>
      <c r="L1249" s="222">
        <f>[2]Source!S1262</f>
        <v>220.74</v>
      </c>
    </row>
    <row r="1250" spans="1:22" ht="15" x14ac:dyDescent="0.25">
      <c r="A1250" s="217"/>
      <c r="B1250" s="217"/>
      <c r="C1250" s="190"/>
      <c r="D1250" s="190" t="s">
        <v>85</v>
      </c>
      <c r="E1250" s="218"/>
      <c r="F1250" s="219"/>
      <c r="G1250" s="220">
        <f>[2]Source!AM1261</f>
        <v>86.99</v>
      </c>
      <c r="H1250" s="221" t="str">
        <f>[2]Source!DE1261</f>
        <v/>
      </c>
      <c r="I1250" s="219">
        <f>[2]Source!AV1262</f>
        <v>1.0669999999999999</v>
      </c>
      <c r="J1250" s="222">
        <f>[2]Source!Q1261-J1261</f>
        <v>0.34</v>
      </c>
      <c r="K1250" s="219">
        <f>IF([2]Source!BB1262&lt;&gt; 0, [2]Source!BB1262, 1)</f>
        <v>8.61</v>
      </c>
      <c r="L1250" s="222">
        <f>[2]Source!Q1262-L1261</f>
        <v>2.93</v>
      </c>
    </row>
    <row r="1251" spans="1:22" ht="15" x14ac:dyDescent="0.25">
      <c r="A1251" s="217"/>
      <c r="B1251" s="217"/>
      <c r="C1251" s="190"/>
      <c r="D1251" s="190" t="s">
        <v>86</v>
      </c>
      <c r="E1251" s="218"/>
      <c r="F1251" s="219"/>
      <c r="G1251" s="220">
        <f>[2]Source!AN1261</f>
        <v>10.23</v>
      </c>
      <c r="H1251" s="221" t="str">
        <f>[2]Source!DE1261</f>
        <v/>
      </c>
      <c r="I1251" s="219">
        <f>[2]Source!AV1262</f>
        <v>1.0669999999999999</v>
      </c>
      <c r="J1251" s="223">
        <f>[2]Source!R1261-J1262</f>
        <v>0.04</v>
      </c>
      <c r="K1251" s="219">
        <f>IF([2]Source!BS1262&lt;&gt; 0, [2]Source!BS1262, 1)</f>
        <v>24.23</v>
      </c>
      <c r="L1251" s="223">
        <f>[2]Source!R1262-L1262</f>
        <v>0.97</v>
      </c>
    </row>
    <row r="1252" spans="1:22" ht="15" x14ac:dyDescent="0.25">
      <c r="A1252" s="217"/>
      <c r="B1252" s="217"/>
      <c r="C1252" s="190"/>
      <c r="D1252" s="190" t="s">
        <v>87</v>
      </c>
      <c r="E1252" s="218"/>
      <c r="F1252" s="219"/>
      <c r="G1252" s="220">
        <f>[2]Source!AL1261</f>
        <v>417.44</v>
      </c>
      <c r="H1252" s="221" t="str">
        <f>[2]Source!DD1261</f>
        <v/>
      </c>
      <c r="I1252" s="219">
        <f>[2]Source!AW1262</f>
        <v>1</v>
      </c>
      <c r="J1252" s="222">
        <f>[2]Source!P1261</f>
        <v>1.54</v>
      </c>
      <c r="K1252" s="219">
        <f>IF([2]Source!BC1262&lt;&gt; 0, [2]Source!BC1262, 1)</f>
        <v>3.57</v>
      </c>
      <c r="L1252" s="222">
        <f>[2]Source!P1262</f>
        <v>5.5</v>
      </c>
    </row>
    <row r="1253" spans="1:22" ht="45" x14ac:dyDescent="0.25">
      <c r="A1253" s="217">
        <v>168</v>
      </c>
      <c r="B1253" s="217" t="str">
        <f>[2]Source!E1263</f>
        <v>187,1</v>
      </c>
      <c r="C1253" s="190" t="str">
        <f>[2]Source!F1263</f>
        <v>1.19-3-7</v>
      </c>
      <c r="D1253" s="190" t="s">
        <v>145</v>
      </c>
      <c r="E1253" s="218" t="str">
        <f>[2]Source!H1263</f>
        <v>м2</v>
      </c>
      <c r="F1253" s="219">
        <f>[2]Source!I1263</f>
        <v>0.37</v>
      </c>
      <c r="G1253" s="220">
        <f>[2]Source!AK1263</f>
        <v>153.88999999999999</v>
      </c>
      <c r="H1253" s="242" t="s">
        <v>97</v>
      </c>
      <c r="I1253" s="219">
        <f>[2]Source!AW1264</f>
        <v>1</v>
      </c>
      <c r="J1253" s="222">
        <f>[2]Source!O1263</f>
        <v>56.94</v>
      </c>
      <c r="K1253" s="219">
        <f>IF([2]Source!BC1264&lt;&gt; 0, [2]Source!BC1264, 1)</f>
        <v>2.63</v>
      </c>
      <c r="L1253" s="222">
        <f>[2]Source!O1264</f>
        <v>149.75</v>
      </c>
      <c r="Q1253" s="113">
        <f>[2]Source!X1263</f>
        <v>0</v>
      </c>
      <c r="R1253" s="113">
        <f>[2]Source!X1264</f>
        <v>0</v>
      </c>
      <c r="S1253" s="113">
        <f>[2]Source!Y1263</f>
        <v>0</v>
      </c>
      <c r="T1253" s="113">
        <f>[2]Source!Y1264</f>
        <v>0</v>
      </c>
      <c r="U1253" s="113">
        <f>ROUND((175/100)*ROUND([2]Source!R1263, 2), 2)</f>
        <v>0</v>
      </c>
      <c r="V1253" s="113">
        <f>ROUND((157/100)*ROUND([2]Source!R1264, 2), 2)</f>
        <v>0</v>
      </c>
    </row>
    <row r="1254" spans="1:22" ht="15" x14ac:dyDescent="0.25">
      <c r="A1254" s="217"/>
      <c r="B1254" s="217"/>
      <c r="C1254" s="190"/>
      <c r="D1254" s="190" t="s">
        <v>88</v>
      </c>
      <c r="E1254" s="218" t="s">
        <v>89</v>
      </c>
      <c r="F1254" s="219">
        <f>[2]Source!DN1262</f>
        <v>125</v>
      </c>
      <c r="G1254" s="220"/>
      <c r="H1254" s="221"/>
      <c r="I1254" s="219"/>
      <c r="J1254" s="222">
        <f>SUM(Q1248:Q1253)</f>
        <v>11.39</v>
      </c>
      <c r="K1254" s="219">
        <f>[2]Source!BZ1262</f>
        <v>100</v>
      </c>
      <c r="L1254" s="222">
        <f>SUM(R1248:R1253)</f>
        <v>220.74</v>
      </c>
    </row>
    <row r="1255" spans="1:22" ht="15" x14ac:dyDescent="0.25">
      <c r="A1255" s="217"/>
      <c r="B1255" s="217"/>
      <c r="C1255" s="190"/>
      <c r="D1255" s="190" t="s">
        <v>90</v>
      </c>
      <c r="E1255" s="218" t="s">
        <v>89</v>
      </c>
      <c r="F1255" s="219">
        <f>[2]Source!DO1262</f>
        <v>94</v>
      </c>
      <c r="G1255" s="220"/>
      <c r="H1255" s="221"/>
      <c r="I1255" s="219"/>
      <c r="J1255" s="222">
        <f>SUM(S1248:S1254)</f>
        <v>8.56</v>
      </c>
      <c r="K1255" s="219">
        <f>[2]Source!CA1262</f>
        <v>45</v>
      </c>
      <c r="L1255" s="222">
        <f>SUM(T1248:T1254)</f>
        <v>99.33</v>
      </c>
    </row>
    <row r="1256" spans="1:22" ht="15" x14ac:dyDescent="0.25">
      <c r="A1256" s="217"/>
      <c r="B1256" s="217"/>
      <c r="C1256" s="190"/>
      <c r="D1256" s="190" t="s">
        <v>91</v>
      </c>
      <c r="E1256" s="218" t="s">
        <v>89</v>
      </c>
      <c r="F1256" s="219">
        <f>175</f>
        <v>175</v>
      </c>
      <c r="G1256" s="220"/>
      <c r="H1256" s="221"/>
      <c r="I1256" s="219"/>
      <c r="J1256" s="222">
        <f>SUM(U1248:U1255)-J1263</f>
        <v>7.0000000000000007E-2</v>
      </c>
      <c r="K1256" s="219">
        <f>157</f>
        <v>157</v>
      </c>
      <c r="L1256" s="222">
        <f>SUM(V1248:V1255)-L1263</f>
        <v>1.52</v>
      </c>
    </row>
    <row r="1257" spans="1:22" ht="15" x14ac:dyDescent="0.25">
      <c r="A1257" s="224"/>
      <c r="B1257" s="224"/>
      <c r="C1257" s="191"/>
      <c r="D1257" s="191" t="s">
        <v>92</v>
      </c>
      <c r="E1257" s="225" t="s">
        <v>93</v>
      </c>
      <c r="F1257" s="226">
        <f>[2]Source!AQ1261</f>
        <v>122</v>
      </c>
      <c r="G1257" s="227"/>
      <c r="H1257" s="228" t="str">
        <f>[2]Source!DI1261</f>
        <v/>
      </c>
      <c r="I1257" s="226">
        <f>[2]Source!AV1262</f>
        <v>1.0669999999999999</v>
      </c>
      <c r="J1257" s="229">
        <f>[2]Source!U1261</f>
        <v>0.48</v>
      </c>
      <c r="K1257" s="226"/>
      <c r="L1257" s="229"/>
    </row>
    <row r="1258" spans="1:22" ht="14.25" x14ac:dyDescent="0.2">
      <c r="D1258" s="230" t="s">
        <v>94</v>
      </c>
      <c r="I1258" s="462">
        <f>J1249+J1250+J1252+J1254+J1255+J1256+SUM(J1253:J1253)</f>
        <v>87.95</v>
      </c>
      <c r="J1258" s="462"/>
      <c r="K1258" s="462">
        <f>L1249+L1250+L1252+L1254+L1255+L1256+SUM(L1253:L1253)</f>
        <v>700.51</v>
      </c>
      <c r="L1258" s="462"/>
      <c r="O1258" s="231">
        <f>J1249+J1250+J1252+J1254+J1255+J1256+SUM(J1253:J1253)</f>
        <v>87.95</v>
      </c>
      <c r="P1258" s="231">
        <f>L1249+L1250+L1252+L1254+L1255+L1256+SUM(L1253:L1253)</f>
        <v>700.51</v>
      </c>
    </row>
    <row r="1260" spans="1:22" ht="60" x14ac:dyDescent="0.25">
      <c r="A1260" s="217">
        <v>169</v>
      </c>
      <c r="B1260" s="217" t="str">
        <f>CONCATENATE([2]Source!E1261, "/1")</f>
        <v>187/1</v>
      </c>
      <c r="C1260" s="190" t="s">
        <v>339</v>
      </c>
      <c r="D1260" s="190" t="s">
        <v>95</v>
      </c>
      <c r="E1260" s="218" t="str">
        <f>[2]Source!H1261</f>
        <v>100 м2 поверхности воздуховодов</v>
      </c>
      <c r="F1260" s="219">
        <f>[2]Source!I1261</f>
        <v>3.7000000000000002E-3</v>
      </c>
      <c r="G1260" s="220"/>
      <c r="H1260" s="221"/>
      <c r="I1260" s="219"/>
      <c r="J1260" s="222"/>
      <c r="K1260" s="219"/>
      <c r="L1260" s="222"/>
    </row>
    <row r="1261" spans="1:22" ht="15" x14ac:dyDescent="0.25">
      <c r="A1261" s="217"/>
      <c r="B1261" s="217"/>
      <c r="C1261" s="190"/>
      <c r="D1261" s="190" t="s">
        <v>85</v>
      </c>
      <c r="E1261" s="218"/>
      <c r="F1261" s="219"/>
      <c r="G1261" s="220">
        <f t="shared" ref="G1261:L1261" si="54">G1262</f>
        <v>10.23</v>
      </c>
      <c r="H1261" s="232" t="str">
        <f t="shared" si="54"/>
        <v>)*(1.67-1)</v>
      </c>
      <c r="I1261" s="219">
        <f t="shared" si="54"/>
        <v>1.0669999999999999</v>
      </c>
      <c r="J1261" s="222">
        <f t="shared" si="54"/>
        <v>0.03</v>
      </c>
      <c r="K1261" s="219">
        <f t="shared" si="54"/>
        <v>24.23</v>
      </c>
      <c r="L1261" s="222">
        <f t="shared" si="54"/>
        <v>0.73</v>
      </c>
    </row>
    <row r="1262" spans="1:22" ht="15" x14ac:dyDescent="0.25">
      <c r="A1262" s="217"/>
      <c r="B1262" s="217"/>
      <c r="C1262" s="190"/>
      <c r="D1262" s="190" t="s">
        <v>86</v>
      </c>
      <c r="E1262" s="218"/>
      <c r="F1262" s="219"/>
      <c r="G1262" s="220">
        <f>[2]Source!AN1261</f>
        <v>10.23</v>
      </c>
      <c r="H1262" s="232" t="s">
        <v>96</v>
      </c>
      <c r="I1262" s="219">
        <f>[2]Source!AV1262</f>
        <v>1.0669999999999999</v>
      </c>
      <c r="J1262" s="223">
        <f>ROUND(F1248*G1262*I1262*(1.67-1), 2)</f>
        <v>0.03</v>
      </c>
      <c r="K1262" s="219">
        <f>IF([2]Source!BS1262&lt;&gt; 0, [2]Source!BS1262, 1)</f>
        <v>24.23</v>
      </c>
      <c r="L1262" s="223">
        <f>ROUND(ROUND(F1248*G1262*I1262*(1.67-1), 2)*K1262, 2)</f>
        <v>0.73</v>
      </c>
    </row>
    <row r="1263" spans="1:22" ht="15" x14ac:dyDescent="0.25">
      <c r="A1263" s="217"/>
      <c r="B1263" s="217"/>
      <c r="C1263" s="190"/>
      <c r="D1263" s="190" t="s">
        <v>91</v>
      </c>
      <c r="E1263" s="218" t="s">
        <v>89</v>
      </c>
      <c r="F1263" s="219">
        <f>175</f>
        <v>175</v>
      </c>
      <c r="G1263" s="220"/>
      <c r="H1263" s="221"/>
      <c r="I1263" s="219"/>
      <c r="J1263" s="222">
        <f>ROUND(J1262*(F1263/100), 2)</f>
        <v>0.05</v>
      </c>
      <c r="K1263" s="219">
        <f>157</f>
        <v>157</v>
      </c>
      <c r="L1263" s="222">
        <f>ROUND(L1262*(K1263/100), 2)</f>
        <v>1.1499999999999999</v>
      </c>
    </row>
    <row r="1264" spans="1:22" ht="14.25" x14ac:dyDescent="0.2">
      <c r="A1264" s="192"/>
      <c r="B1264" s="192"/>
      <c r="C1264" s="192"/>
      <c r="D1264" s="233" t="s">
        <v>94</v>
      </c>
      <c r="E1264" s="192"/>
      <c r="F1264" s="192"/>
      <c r="G1264" s="192"/>
      <c r="H1264" s="192"/>
      <c r="I1264" s="463">
        <f>J1263+J1262</f>
        <v>0.08</v>
      </c>
      <c r="J1264" s="463"/>
      <c r="K1264" s="463">
        <f>L1263+L1262</f>
        <v>1.88</v>
      </c>
      <c r="L1264" s="463"/>
      <c r="O1264" s="231">
        <f>I1264</f>
        <v>0.08</v>
      </c>
      <c r="P1264" s="231">
        <f>K1264</f>
        <v>1.88</v>
      </c>
    </row>
    <row r="1266" spans="1:22" ht="60" x14ac:dyDescent="0.25">
      <c r="A1266" s="217">
        <v>170</v>
      </c>
      <c r="B1266" s="217" t="str">
        <f>[2]Source!E1265</f>
        <v>188</v>
      </c>
      <c r="C1266" s="190" t="s">
        <v>340</v>
      </c>
      <c r="D1266" s="190" t="s">
        <v>146</v>
      </c>
      <c r="E1266" s="218" t="str">
        <f>[2]Source!H1265</f>
        <v>100 м2 поверхности воздуховодов</v>
      </c>
      <c r="F1266" s="219">
        <f>[2]Source!I1265</f>
        <v>0.64739999999999998</v>
      </c>
      <c r="G1266" s="220"/>
      <c r="H1266" s="221"/>
      <c r="I1266" s="219"/>
      <c r="J1266" s="222"/>
      <c r="K1266" s="219"/>
      <c r="L1266" s="222"/>
      <c r="Q1266" s="113">
        <f>[2]Source!X1265</f>
        <v>1498.49</v>
      </c>
      <c r="R1266" s="113">
        <f>[2]Source!X1266</f>
        <v>29046.68</v>
      </c>
      <c r="S1266" s="113">
        <f>[2]Source!Y1265</f>
        <v>1126.8599999999999</v>
      </c>
      <c r="T1266" s="113">
        <f>[2]Source!Y1266</f>
        <v>13071.01</v>
      </c>
      <c r="U1266" s="113">
        <f>ROUND((175/100)*ROUND([2]Source!R1265, 2), 2)</f>
        <v>25.25</v>
      </c>
      <c r="V1266" s="113">
        <f>ROUND((157/100)*ROUND([2]Source!R1266, 2), 2)</f>
        <v>548.92999999999995</v>
      </c>
    </row>
    <row r="1267" spans="1:22" ht="15" x14ac:dyDescent="0.25">
      <c r="A1267" s="217"/>
      <c r="B1267" s="217"/>
      <c r="C1267" s="190"/>
      <c r="D1267" s="190" t="s">
        <v>84</v>
      </c>
      <c r="E1267" s="218"/>
      <c r="F1267" s="219"/>
      <c r="G1267" s="220">
        <f>[2]Source!AO1265</f>
        <v>1039.18</v>
      </c>
      <c r="H1267" s="221" t="str">
        <f>[2]Source!DG1265</f>
        <v>)*1,67</v>
      </c>
      <c r="I1267" s="219">
        <f>[2]Source!AV1266</f>
        <v>1.0669999999999999</v>
      </c>
      <c r="J1267" s="222">
        <f>[2]Source!S1265</f>
        <v>1198.79</v>
      </c>
      <c r="K1267" s="219">
        <f>IF([2]Source!BA1266&lt;&gt; 0, [2]Source!BA1266, 1)</f>
        <v>24.23</v>
      </c>
      <c r="L1267" s="222">
        <f>[2]Source!S1266</f>
        <v>29046.68</v>
      </c>
    </row>
    <row r="1268" spans="1:22" ht="15" x14ac:dyDescent="0.25">
      <c r="A1268" s="217"/>
      <c r="B1268" s="217"/>
      <c r="C1268" s="190"/>
      <c r="D1268" s="190" t="s">
        <v>85</v>
      </c>
      <c r="E1268" s="218"/>
      <c r="F1268" s="219"/>
      <c r="G1268" s="220">
        <f>[2]Source!AM1265</f>
        <v>105.35</v>
      </c>
      <c r="H1268" s="221" t="str">
        <f>[2]Source!DE1265</f>
        <v/>
      </c>
      <c r="I1268" s="219">
        <f>[2]Source!AV1266</f>
        <v>1.0669999999999999</v>
      </c>
      <c r="J1268" s="222">
        <f>[2]Source!Q1265-J1279</f>
        <v>72.77</v>
      </c>
      <c r="K1268" s="219">
        <f>IF([2]Source!BB1266&lt;&gt; 0, [2]Source!BB1266, 1)</f>
        <v>8.58</v>
      </c>
      <c r="L1268" s="222">
        <f>[2]Source!Q1266-L1279</f>
        <v>624.37</v>
      </c>
    </row>
    <row r="1269" spans="1:22" ht="15" x14ac:dyDescent="0.25">
      <c r="A1269" s="217"/>
      <c r="B1269" s="217"/>
      <c r="C1269" s="190"/>
      <c r="D1269" s="190" t="s">
        <v>86</v>
      </c>
      <c r="E1269" s="218"/>
      <c r="F1269" s="219"/>
      <c r="G1269" s="220">
        <f>[2]Source!AN1265</f>
        <v>12.51</v>
      </c>
      <c r="H1269" s="221" t="str">
        <f>[2]Source!DE1265</f>
        <v/>
      </c>
      <c r="I1269" s="219">
        <f>[2]Source!AV1266</f>
        <v>1.0669999999999999</v>
      </c>
      <c r="J1269" s="223">
        <f>[2]Source!R1265-J1280</f>
        <v>8.64</v>
      </c>
      <c r="K1269" s="219">
        <f>IF([2]Source!BS1266&lt;&gt; 0, [2]Source!BS1266, 1)</f>
        <v>24.23</v>
      </c>
      <c r="L1269" s="223">
        <f>[2]Source!R1266-L1280</f>
        <v>209.35</v>
      </c>
    </row>
    <row r="1270" spans="1:22" ht="15" x14ac:dyDescent="0.25">
      <c r="A1270" s="217"/>
      <c r="B1270" s="217"/>
      <c r="C1270" s="190"/>
      <c r="D1270" s="190" t="s">
        <v>87</v>
      </c>
      <c r="E1270" s="218"/>
      <c r="F1270" s="219"/>
      <c r="G1270" s="220">
        <f>[2]Source!AL1265</f>
        <v>409.71</v>
      </c>
      <c r="H1270" s="221" t="str">
        <f>[2]Source!DD1265</f>
        <v/>
      </c>
      <c r="I1270" s="219">
        <f>[2]Source!AW1266</f>
        <v>1</v>
      </c>
      <c r="J1270" s="222">
        <f>[2]Source!P1265</f>
        <v>265.25</v>
      </c>
      <c r="K1270" s="219">
        <f>IF([2]Source!BC1266&lt;&gt; 0, [2]Source!BC1266, 1)</f>
        <v>3.31</v>
      </c>
      <c r="L1270" s="222">
        <f>[2]Source!P1266</f>
        <v>877.98</v>
      </c>
    </row>
    <row r="1271" spans="1:22" ht="45" x14ac:dyDescent="0.25">
      <c r="A1271" s="217">
        <v>171</v>
      </c>
      <c r="B1271" s="217" t="str">
        <f>[2]Source!E1267</f>
        <v>188,1</v>
      </c>
      <c r="C1271" s="190" t="str">
        <f>[2]Source!F1267</f>
        <v>1.19-3-7</v>
      </c>
      <c r="D1271" s="190" t="s">
        <v>145</v>
      </c>
      <c r="E1271" s="218" t="str">
        <f>[2]Source!H1267</f>
        <v>м2</v>
      </c>
      <c r="F1271" s="219">
        <f>[2]Source!I1267</f>
        <v>64.739999999999995</v>
      </c>
      <c r="G1271" s="220">
        <f>[2]Source!AK1267</f>
        <v>153.88999999999999</v>
      </c>
      <c r="H1271" s="242" t="s">
        <v>97</v>
      </c>
      <c r="I1271" s="219">
        <f>[2]Source!AW1268</f>
        <v>1</v>
      </c>
      <c r="J1271" s="222">
        <f>[2]Source!O1267</f>
        <v>9962.84</v>
      </c>
      <c r="K1271" s="219">
        <f>IF([2]Source!BC1268&lt;&gt; 0, [2]Source!BC1268, 1)</f>
        <v>2.63</v>
      </c>
      <c r="L1271" s="222">
        <f>[2]Source!O1268</f>
        <v>26202.27</v>
      </c>
      <c r="Q1271" s="113">
        <f>[2]Source!X1267</f>
        <v>0</v>
      </c>
      <c r="R1271" s="113">
        <f>[2]Source!X1268</f>
        <v>0</v>
      </c>
      <c r="S1271" s="113">
        <f>[2]Source!Y1267</f>
        <v>0</v>
      </c>
      <c r="T1271" s="113">
        <f>[2]Source!Y1268</f>
        <v>0</v>
      </c>
      <c r="U1271" s="113">
        <f>ROUND((175/100)*ROUND([2]Source!R1267, 2), 2)</f>
        <v>0</v>
      </c>
      <c r="V1271" s="113">
        <f>ROUND((157/100)*ROUND([2]Source!R1268, 2), 2)</f>
        <v>0</v>
      </c>
    </row>
    <row r="1272" spans="1:22" ht="15" x14ac:dyDescent="0.25">
      <c r="A1272" s="217"/>
      <c r="B1272" s="217"/>
      <c r="C1272" s="190"/>
      <c r="D1272" s="190" t="s">
        <v>88</v>
      </c>
      <c r="E1272" s="218" t="s">
        <v>89</v>
      </c>
      <c r="F1272" s="219">
        <f>[2]Source!DN1266</f>
        <v>125</v>
      </c>
      <c r="G1272" s="220"/>
      <c r="H1272" s="221"/>
      <c r="I1272" s="219"/>
      <c r="J1272" s="222">
        <f>SUM(Q1266:Q1271)</f>
        <v>1498.49</v>
      </c>
      <c r="K1272" s="219">
        <f>[2]Source!BZ1266</f>
        <v>100</v>
      </c>
      <c r="L1272" s="222">
        <f>SUM(R1266:R1271)</f>
        <v>29046.68</v>
      </c>
    </row>
    <row r="1273" spans="1:22" ht="15" x14ac:dyDescent="0.25">
      <c r="A1273" s="217"/>
      <c r="B1273" s="217"/>
      <c r="C1273" s="190"/>
      <c r="D1273" s="190" t="s">
        <v>90</v>
      </c>
      <c r="E1273" s="218" t="s">
        <v>89</v>
      </c>
      <c r="F1273" s="219">
        <f>[2]Source!DO1266</f>
        <v>94</v>
      </c>
      <c r="G1273" s="220"/>
      <c r="H1273" s="221"/>
      <c r="I1273" s="219"/>
      <c r="J1273" s="222">
        <f>SUM(S1266:S1272)</f>
        <v>1126.8599999999999</v>
      </c>
      <c r="K1273" s="219">
        <f>[2]Source!CA1266</f>
        <v>45</v>
      </c>
      <c r="L1273" s="222">
        <f>SUM(T1266:T1272)</f>
        <v>13071.01</v>
      </c>
    </row>
    <row r="1274" spans="1:22" ht="15" x14ac:dyDescent="0.25">
      <c r="A1274" s="217"/>
      <c r="B1274" s="217"/>
      <c r="C1274" s="190"/>
      <c r="D1274" s="190" t="s">
        <v>91</v>
      </c>
      <c r="E1274" s="218" t="s">
        <v>89</v>
      </c>
      <c r="F1274" s="219">
        <f>175</f>
        <v>175</v>
      </c>
      <c r="G1274" s="220"/>
      <c r="H1274" s="221"/>
      <c r="I1274" s="219"/>
      <c r="J1274" s="222">
        <f>SUM(U1266:U1273)-J1281</f>
        <v>15.12</v>
      </c>
      <c r="K1274" s="219">
        <f>157</f>
        <v>157</v>
      </c>
      <c r="L1274" s="222">
        <f>SUM(V1266:V1273)-L1281</f>
        <v>328.67</v>
      </c>
    </row>
    <row r="1275" spans="1:22" ht="15" x14ac:dyDescent="0.25">
      <c r="A1275" s="224"/>
      <c r="B1275" s="224"/>
      <c r="C1275" s="191"/>
      <c r="D1275" s="191" t="s">
        <v>92</v>
      </c>
      <c r="E1275" s="225" t="s">
        <v>93</v>
      </c>
      <c r="F1275" s="226">
        <f>[2]Source!AQ1265</f>
        <v>91.8</v>
      </c>
      <c r="G1275" s="227"/>
      <c r="H1275" s="228" t="str">
        <f>[2]Source!DI1265</f>
        <v/>
      </c>
      <c r="I1275" s="226">
        <f>[2]Source!AV1266</f>
        <v>1.0669999999999999</v>
      </c>
      <c r="J1275" s="229">
        <f>[2]Source!U1265</f>
        <v>63.41</v>
      </c>
      <c r="K1275" s="226"/>
      <c r="L1275" s="229"/>
    </row>
    <row r="1276" spans="1:22" ht="14.25" x14ac:dyDescent="0.2">
      <c r="D1276" s="230" t="s">
        <v>94</v>
      </c>
      <c r="I1276" s="462">
        <f>J1267+J1268+J1270+J1272+J1273+J1274+SUM(J1271:J1271)</f>
        <v>14140.12</v>
      </c>
      <c r="J1276" s="462"/>
      <c r="K1276" s="462">
        <f>L1267+L1268+L1270+L1272+L1273+L1274+SUM(L1271:L1271)</f>
        <v>99197.66</v>
      </c>
      <c r="L1276" s="462"/>
      <c r="O1276" s="231">
        <f>J1267+J1268+J1270+J1272+J1273+J1274+SUM(J1271:J1271)</f>
        <v>14140.12</v>
      </c>
      <c r="P1276" s="231">
        <f>L1267+L1268+L1270+L1272+L1273+L1274+SUM(L1271:L1271)</f>
        <v>99197.66</v>
      </c>
    </row>
    <row r="1278" spans="1:22" ht="60" x14ac:dyDescent="0.25">
      <c r="A1278" s="217">
        <v>172</v>
      </c>
      <c r="B1278" s="217" t="str">
        <f>CONCATENATE([2]Source!E1265, "/1")</f>
        <v>188/1</v>
      </c>
      <c r="C1278" s="190" t="s">
        <v>341</v>
      </c>
      <c r="D1278" s="190" t="s">
        <v>95</v>
      </c>
      <c r="E1278" s="218" t="str">
        <f>[2]Source!H1265</f>
        <v>100 м2 поверхности воздуховодов</v>
      </c>
      <c r="F1278" s="219">
        <f>[2]Source!I1265</f>
        <v>0.64739999999999998</v>
      </c>
      <c r="G1278" s="220"/>
      <c r="H1278" s="221"/>
      <c r="I1278" s="219"/>
      <c r="J1278" s="222"/>
      <c r="K1278" s="219"/>
      <c r="L1278" s="222"/>
    </row>
    <row r="1279" spans="1:22" ht="15" x14ac:dyDescent="0.25">
      <c r="A1279" s="217"/>
      <c r="B1279" s="217"/>
      <c r="C1279" s="190"/>
      <c r="D1279" s="190" t="s">
        <v>85</v>
      </c>
      <c r="E1279" s="218"/>
      <c r="F1279" s="219"/>
      <c r="G1279" s="220">
        <f t="shared" ref="G1279:L1279" si="55">G1280</f>
        <v>12.51</v>
      </c>
      <c r="H1279" s="232" t="str">
        <f t="shared" si="55"/>
        <v>)*(1.67-1)</v>
      </c>
      <c r="I1279" s="219">
        <f t="shared" si="55"/>
        <v>1.0669999999999999</v>
      </c>
      <c r="J1279" s="222">
        <f t="shared" si="55"/>
        <v>5.79</v>
      </c>
      <c r="K1279" s="219">
        <f t="shared" si="55"/>
        <v>24.23</v>
      </c>
      <c r="L1279" s="222">
        <f t="shared" si="55"/>
        <v>140.29</v>
      </c>
    </row>
    <row r="1280" spans="1:22" ht="15" x14ac:dyDescent="0.25">
      <c r="A1280" s="217"/>
      <c r="B1280" s="217"/>
      <c r="C1280" s="190"/>
      <c r="D1280" s="190" t="s">
        <v>86</v>
      </c>
      <c r="E1280" s="218"/>
      <c r="F1280" s="219"/>
      <c r="G1280" s="220">
        <f>[2]Source!AN1265</f>
        <v>12.51</v>
      </c>
      <c r="H1280" s="232" t="s">
        <v>96</v>
      </c>
      <c r="I1280" s="219">
        <f>[2]Source!AV1266</f>
        <v>1.0669999999999999</v>
      </c>
      <c r="J1280" s="223">
        <f>ROUND(F1266*G1280*I1280*(1.67-1), 2)</f>
        <v>5.79</v>
      </c>
      <c r="K1280" s="219">
        <f>IF([2]Source!BS1266&lt;&gt; 0, [2]Source!BS1266, 1)</f>
        <v>24.23</v>
      </c>
      <c r="L1280" s="223">
        <f>ROUND(ROUND(F1266*G1280*I1280*(1.67-1), 2)*K1280, 2)</f>
        <v>140.29</v>
      </c>
    </row>
    <row r="1281" spans="1:22" ht="15" x14ac:dyDescent="0.25">
      <c r="A1281" s="217"/>
      <c r="B1281" s="217"/>
      <c r="C1281" s="190"/>
      <c r="D1281" s="190" t="s">
        <v>91</v>
      </c>
      <c r="E1281" s="218" t="s">
        <v>89</v>
      </c>
      <c r="F1281" s="219">
        <f>175</f>
        <v>175</v>
      </c>
      <c r="G1281" s="220"/>
      <c r="H1281" s="221"/>
      <c r="I1281" s="219"/>
      <c r="J1281" s="222">
        <f>ROUND(J1280*(F1281/100), 2)</f>
        <v>10.130000000000001</v>
      </c>
      <c r="K1281" s="219">
        <f>157</f>
        <v>157</v>
      </c>
      <c r="L1281" s="222">
        <f>ROUND(L1280*(K1281/100), 2)</f>
        <v>220.26</v>
      </c>
    </row>
    <row r="1282" spans="1:22" ht="14.25" x14ac:dyDescent="0.2">
      <c r="A1282" s="192"/>
      <c r="B1282" s="192"/>
      <c r="C1282" s="192"/>
      <c r="D1282" s="233" t="s">
        <v>94</v>
      </c>
      <c r="E1282" s="192"/>
      <c r="F1282" s="192"/>
      <c r="G1282" s="192"/>
      <c r="H1282" s="192"/>
      <c r="I1282" s="463">
        <f>J1281+J1280</f>
        <v>15.92</v>
      </c>
      <c r="J1282" s="463"/>
      <c r="K1282" s="463">
        <f>L1281+L1280</f>
        <v>360.55</v>
      </c>
      <c r="L1282" s="463"/>
      <c r="O1282" s="231">
        <f>I1282</f>
        <v>15.92</v>
      </c>
      <c r="P1282" s="231">
        <f>K1282</f>
        <v>360.55</v>
      </c>
    </row>
    <row r="1284" spans="1:22" ht="60" x14ac:dyDescent="0.25">
      <c r="A1284" s="217">
        <v>173</v>
      </c>
      <c r="B1284" s="217" t="str">
        <f>[2]Source!E1269</f>
        <v>189</v>
      </c>
      <c r="C1284" s="190" t="s">
        <v>342</v>
      </c>
      <c r="D1284" s="190" t="s">
        <v>147</v>
      </c>
      <c r="E1284" s="218" t="str">
        <f>[2]Source!H1269</f>
        <v>100 м2 поверхности воздуховодов</v>
      </c>
      <c r="F1284" s="219">
        <f>[2]Source!I1269</f>
        <v>0.14410000000000001</v>
      </c>
      <c r="G1284" s="220"/>
      <c r="H1284" s="221"/>
      <c r="I1284" s="219"/>
      <c r="J1284" s="222"/>
      <c r="K1284" s="219"/>
      <c r="L1284" s="222"/>
      <c r="Q1284" s="113">
        <f>[2]Source!X1269</f>
        <v>333.54</v>
      </c>
      <c r="R1284" s="113">
        <f>[2]Source!X1270</f>
        <v>6465.29</v>
      </c>
      <c r="S1284" s="113">
        <f>[2]Source!Y1269</f>
        <v>250.82</v>
      </c>
      <c r="T1284" s="113">
        <f>[2]Source!Y1270</f>
        <v>2909.38</v>
      </c>
      <c r="U1284" s="113">
        <f>ROUND((175/100)*ROUND([2]Source!R1269, 2), 2)</f>
        <v>4.67</v>
      </c>
      <c r="V1284" s="113">
        <f>ROUND((157/100)*ROUND([2]Source!R1270, 2), 2)</f>
        <v>101.56</v>
      </c>
    </row>
    <row r="1285" spans="1:22" ht="15" x14ac:dyDescent="0.25">
      <c r="A1285" s="217"/>
      <c r="B1285" s="217"/>
      <c r="C1285" s="190"/>
      <c r="D1285" s="190" t="s">
        <v>84</v>
      </c>
      <c r="E1285" s="218"/>
      <c r="F1285" s="219"/>
      <c r="G1285" s="220">
        <f>[2]Source!AO1269</f>
        <v>1039.18</v>
      </c>
      <c r="H1285" s="221" t="str">
        <f>[2]Source!DG1269</f>
        <v>)*1,67</v>
      </c>
      <c r="I1285" s="219">
        <f>[2]Source!AV1270</f>
        <v>1.0669999999999999</v>
      </c>
      <c r="J1285" s="222">
        <f>[2]Source!S1269</f>
        <v>266.83</v>
      </c>
      <c r="K1285" s="219">
        <f>IF([2]Source!BA1270&lt;&gt; 0, [2]Source!BA1270, 1)</f>
        <v>24.23</v>
      </c>
      <c r="L1285" s="222">
        <f>[2]Source!S1270</f>
        <v>6465.29</v>
      </c>
    </row>
    <row r="1286" spans="1:22" ht="15" x14ac:dyDescent="0.25">
      <c r="A1286" s="217"/>
      <c r="B1286" s="217"/>
      <c r="C1286" s="190"/>
      <c r="D1286" s="190" t="s">
        <v>85</v>
      </c>
      <c r="E1286" s="218"/>
      <c r="F1286" s="219"/>
      <c r="G1286" s="220">
        <f>[2]Source!AM1269</f>
        <v>87.39</v>
      </c>
      <c r="H1286" s="221" t="str">
        <f>[2]Source!DE1269</f>
        <v/>
      </c>
      <c r="I1286" s="219">
        <f>[2]Source!AV1270</f>
        <v>1.0669999999999999</v>
      </c>
      <c r="J1286" s="222">
        <f>[2]Source!Q1269-J1297</f>
        <v>13.44</v>
      </c>
      <c r="K1286" s="219">
        <f>IF([2]Source!BB1270&lt;&gt; 0, [2]Source!BB1270, 1)</f>
        <v>8.6</v>
      </c>
      <c r="L1286" s="222">
        <f>[2]Source!Q1270-L1297</f>
        <v>115.58</v>
      </c>
    </row>
    <row r="1287" spans="1:22" ht="15" x14ac:dyDescent="0.25">
      <c r="A1287" s="217"/>
      <c r="B1287" s="217"/>
      <c r="C1287" s="190"/>
      <c r="D1287" s="190" t="s">
        <v>86</v>
      </c>
      <c r="E1287" s="218"/>
      <c r="F1287" s="219"/>
      <c r="G1287" s="220">
        <f>[2]Source!AN1269</f>
        <v>10.38</v>
      </c>
      <c r="H1287" s="221" t="str">
        <f>[2]Source!DE1269</f>
        <v/>
      </c>
      <c r="I1287" s="219">
        <f>[2]Source!AV1270</f>
        <v>1.0669999999999999</v>
      </c>
      <c r="J1287" s="223">
        <f>[2]Source!R1269-J1298</f>
        <v>1.6</v>
      </c>
      <c r="K1287" s="219">
        <f>IF([2]Source!BS1270&lt;&gt; 0, [2]Source!BS1270, 1)</f>
        <v>24.23</v>
      </c>
      <c r="L1287" s="223">
        <f>[2]Source!R1270-L1298</f>
        <v>38.76</v>
      </c>
    </row>
    <row r="1288" spans="1:22" ht="15" x14ac:dyDescent="0.25">
      <c r="A1288" s="217"/>
      <c r="B1288" s="217"/>
      <c r="C1288" s="190"/>
      <c r="D1288" s="190" t="s">
        <v>87</v>
      </c>
      <c r="E1288" s="218"/>
      <c r="F1288" s="219"/>
      <c r="G1288" s="220">
        <f>[2]Source!AL1269</f>
        <v>409.71</v>
      </c>
      <c r="H1288" s="221" t="str">
        <f>[2]Source!DD1269</f>
        <v/>
      </c>
      <c r="I1288" s="219">
        <f>[2]Source!AW1270</f>
        <v>1</v>
      </c>
      <c r="J1288" s="222">
        <f>[2]Source!P1269</f>
        <v>59.04</v>
      </c>
      <c r="K1288" s="219">
        <f>IF([2]Source!BC1270&lt;&gt; 0, [2]Source!BC1270, 1)</f>
        <v>3.31</v>
      </c>
      <c r="L1288" s="222">
        <f>[2]Source!P1270</f>
        <v>195.42</v>
      </c>
    </row>
    <row r="1289" spans="1:22" ht="45" x14ac:dyDescent="0.25">
      <c r="A1289" s="217">
        <v>174</v>
      </c>
      <c r="B1289" s="217" t="str">
        <f>[2]Source!E1271</f>
        <v>189,1</v>
      </c>
      <c r="C1289" s="190" t="str">
        <f>[2]Source!F1271</f>
        <v>1.19-3-13</v>
      </c>
      <c r="D1289" s="190" t="s">
        <v>143</v>
      </c>
      <c r="E1289" s="218" t="str">
        <f>[2]Source!H1271</f>
        <v>м2</v>
      </c>
      <c r="F1289" s="219">
        <f>[2]Source!I1271</f>
        <v>14.41</v>
      </c>
      <c r="G1289" s="220">
        <f>[2]Source!AK1271</f>
        <v>157.54</v>
      </c>
      <c r="H1289" s="242" t="s">
        <v>97</v>
      </c>
      <c r="I1289" s="219">
        <f>[2]Source!AW1272</f>
        <v>1</v>
      </c>
      <c r="J1289" s="222">
        <f>[2]Source!O1271</f>
        <v>2270.15</v>
      </c>
      <c r="K1289" s="219">
        <f>IF([2]Source!BC1272&lt;&gt; 0, [2]Source!BC1272, 1)</f>
        <v>3.07</v>
      </c>
      <c r="L1289" s="222">
        <f>[2]Source!O1272</f>
        <v>6969.36</v>
      </c>
      <c r="Q1289" s="113">
        <f>[2]Source!X1271</f>
        <v>0</v>
      </c>
      <c r="R1289" s="113">
        <f>[2]Source!X1272</f>
        <v>0</v>
      </c>
      <c r="S1289" s="113">
        <f>[2]Source!Y1271</f>
        <v>0</v>
      </c>
      <c r="T1289" s="113">
        <f>[2]Source!Y1272</f>
        <v>0</v>
      </c>
      <c r="U1289" s="113">
        <f>ROUND((175/100)*ROUND([2]Source!R1271, 2), 2)</f>
        <v>0</v>
      </c>
      <c r="V1289" s="113">
        <f>ROUND((157/100)*ROUND([2]Source!R1272, 2), 2)</f>
        <v>0</v>
      </c>
    </row>
    <row r="1290" spans="1:22" ht="15" x14ac:dyDescent="0.25">
      <c r="A1290" s="217"/>
      <c r="B1290" s="217"/>
      <c r="C1290" s="190"/>
      <c r="D1290" s="190" t="s">
        <v>88</v>
      </c>
      <c r="E1290" s="218" t="s">
        <v>89</v>
      </c>
      <c r="F1290" s="219">
        <f>[2]Source!DN1270</f>
        <v>125</v>
      </c>
      <c r="G1290" s="220"/>
      <c r="H1290" s="221"/>
      <c r="I1290" s="219"/>
      <c r="J1290" s="222">
        <f>SUM(Q1284:Q1289)</f>
        <v>333.54</v>
      </c>
      <c r="K1290" s="219">
        <f>[2]Source!BZ1270</f>
        <v>100</v>
      </c>
      <c r="L1290" s="222">
        <f>SUM(R1284:R1289)</f>
        <v>6465.29</v>
      </c>
    </row>
    <row r="1291" spans="1:22" ht="15" x14ac:dyDescent="0.25">
      <c r="A1291" s="217"/>
      <c r="B1291" s="217"/>
      <c r="C1291" s="190"/>
      <c r="D1291" s="190" t="s">
        <v>90</v>
      </c>
      <c r="E1291" s="218" t="s">
        <v>89</v>
      </c>
      <c r="F1291" s="219">
        <f>[2]Source!DO1270</f>
        <v>94</v>
      </c>
      <c r="G1291" s="220"/>
      <c r="H1291" s="221"/>
      <c r="I1291" s="219"/>
      <c r="J1291" s="222">
        <f>SUM(S1284:S1290)</f>
        <v>250.82</v>
      </c>
      <c r="K1291" s="219">
        <f>[2]Source!CA1270</f>
        <v>45</v>
      </c>
      <c r="L1291" s="222">
        <f>SUM(T1284:T1290)</f>
        <v>2909.38</v>
      </c>
    </row>
    <row r="1292" spans="1:22" ht="15" x14ac:dyDescent="0.25">
      <c r="A1292" s="217"/>
      <c r="B1292" s="217"/>
      <c r="C1292" s="190"/>
      <c r="D1292" s="190" t="s">
        <v>91</v>
      </c>
      <c r="E1292" s="218" t="s">
        <v>89</v>
      </c>
      <c r="F1292" s="219">
        <f>175</f>
        <v>175</v>
      </c>
      <c r="G1292" s="220"/>
      <c r="H1292" s="221"/>
      <c r="I1292" s="219"/>
      <c r="J1292" s="222">
        <f>SUM(U1284:U1291)-J1299</f>
        <v>2.8</v>
      </c>
      <c r="K1292" s="219">
        <f>157</f>
        <v>157</v>
      </c>
      <c r="L1292" s="222">
        <f>SUM(V1284:V1291)-L1299</f>
        <v>60.85</v>
      </c>
    </row>
    <row r="1293" spans="1:22" ht="15" x14ac:dyDescent="0.25">
      <c r="A1293" s="224"/>
      <c r="B1293" s="224"/>
      <c r="C1293" s="191"/>
      <c r="D1293" s="191" t="s">
        <v>92</v>
      </c>
      <c r="E1293" s="225" t="s">
        <v>93</v>
      </c>
      <c r="F1293" s="226">
        <f>[2]Source!AQ1269</f>
        <v>91.8</v>
      </c>
      <c r="G1293" s="227"/>
      <c r="H1293" s="228" t="str">
        <f>[2]Source!DI1269</f>
        <v/>
      </c>
      <c r="I1293" s="226">
        <f>[2]Source!AV1270</f>
        <v>1.0669999999999999</v>
      </c>
      <c r="J1293" s="229">
        <f>[2]Source!U1269</f>
        <v>14.11</v>
      </c>
      <c r="K1293" s="226"/>
      <c r="L1293" s="229"/>
    </row>
    <row r="1294" spans="1:22" ht="14.25" x14ac:dyDescent="0.2">
      <c r="D1294" s="230" t="s">
        <v>94</v>
      </c>
      <c r="I1294" s="462">
        <f>J1285+J1286+J1288+J1290+J1291+J1292+SUM(J1289:J1289)</f>
        <v>3196.62</v>
      </c>
      <c r="J1294" s="462"/>
      <c r="K1294" s="462">
        <f>L1285+L1286+L1288+L1290+L1291+L1292+SUM(L1289:L1289)</f>
        <v>23181.17</v>
      </c>
      <c r="L1294" s="462"/>
      <c r="O1294" s="231">
        <f>J1285+J1286+J1288+J1290+J1291+J1292+SUM(J1289:J1289)</f>
        <v>3196.62</v>
      </c>
      <c r="P1294" s="231">
        <f>L1285+L1286+L1288+L1290+L1291+L1292+SUM(L1289:L1289)</f>
        <v>23181.17</v>
      </c>
    </row>
    <row r="1296" spans="1:22" ht="60" x14ac:dyDescent="0.25">
      <c r="A1296" s="217">
        <v>175</v>
      </c>
      <c r="B1296" s="217" t="str">
        <f>CONCATENATE([2]Source!E1269, "/1")</f>
        <v>189/1</v>
      </c>
      <c r="C1296" s="190" t="s">
        <v>343</v>
      </c>
      <c r="D1296" s="190" t="s">
        <v>95</v>
      </c>
      <c r="E1296" s="218" t="str">
        <f>[2]Source!H1269</f>
        <v>100 м2 поверхности воздуховодов</v>
      </c>
      <c r="F1296" s="219">
        <f>[2]Source!I1269</f>
        <v>0.14410000000000001</v>
      </c>
      <c r="G1296" s="220"/>
      <c r="H1296" s="221"/>
      <c r="I1296" s="219"/>
      <c r="J1296" s="222"/>
      <c r="K1296" s="219"/>
      <c r="L1296" s="222"/>
    </row>
    <row r="1297" spans="1:22" ht="15" x14ac:dyDescent="0.25">
      <c r="A1297" s="217"/>
      <c r="B1297" s="217"/>
      <c r="C1297" s="190"/>
      <c r="D1297" s="190" t="s">
        <v>85</v>
      </c>
      <c r="E1297" s="218"/>
      <c r="F1297" s="219"/>
      <c r="G1297" s="220">
        <f t="shared" ref="G1297:L1297" si="56">G1298</f>
        <v>10.38</v>
      </c>
      <c r="H1297" s="232" t="str">
        <f t="shared" si="56"/>
        <v>)*(1.67-1)</v>
      </c>
      <c r="I1297" s="219">
        <f t="shared" si="56"/>
        <v>1.0669999999999999</v>
      </c>
      <c r="J1297" s="222">
        <f t="shared" si="56"/>
        <v>1.07</v>
      </c>
      <c r="K1297" s="219">
        <f t="shared" si="56"/>
        <v>24.23</v>
      </c>
      <c r="L1297" s="222">
        <f t="shared" si="56"/>
        <v>25.93</v>
      </c>
    </row>
    <row r="1298" spans="1:22" ht="15" x14ac:dyDescent="0.25">
      <c r="A1298" s="217"/>
      <c r="B1298" s="217"/>
      <c r="C1298" s="190"/>
      <c r="D1298" s="190" t="s">
        <v>86</v>
      </c>
      <c r="E1298" s="218"/>
      <c r="F1298" s="219"/>
      <c r="G1298" s="220">
        <f>[2]Source!AN1269</f>
        <v>10.38</v>
      </c>
      <c r="H1298" s="232" t="s">
        <v>96</v>
      </c>
      <c r="I1298" s="219">
        <f>[2]Source!AV1270</f>
        <v>1.0669999999999999</v>
      </c>
      <c r="J1298" s="223">
        <f>ROUND(F1284*G1298*I1298*(1.67-1), 2)</f>
        <v>1.07</v>
      </c>
      <c r="K1298" s="219">
        <f>IF([2]Source!BS1270&lt;&gt; 0, [2]Source!BS1270, 1)</f>
        <v>24.23</v>
      </c>
      <c r="L1298" s="223">
        <f>ROUND(ROUND(F1284*G1298*I1298*(1.67-1), 2)*K1298, 2)</f>
        <v>25.93</v>
      </c>
    </row>
    <row r="1299" spans="1:22" ht="15" x14ac:dyDescent="0.25">
      <c r="A1299" s="217"/>
      <c r="B1299" s="217"/>
      <c r="C1299" s="190"/>
      <c r="D1299" s="190" t="s">
        <v>91</v>
      </c>
      <c r="E1299" s="218" t="s">
        <v>89</v>
      </c>
      <c r="F1299" s="219">
        <f>175</f>
        <v>175</v>
      </c>
      <c r="G1299" s="220"/>
      <c r="H1299" s="221"/>
      <c r="I1299" s="219"/>
      <c r="J1299" s="222">
        <f>ROUND(J1298*(F1299/100), 2)</f>
        <v>1.87</v>
      </c>
      <c r="K1299" s="219">
        <f>157</f>
        <v>157</v>
      </c>
      <c r="L1299" s="222">
        <f>ROUND(L1298*(K1299/100), 2)</f>
        <v>40.71</v>
      </c>
    </row>
    <row r="1300" spans="1:22" ht="14.25" x14ac:dyDescent="0.2">
      <c r="A1300" s="192"/>
      <c r="B1300" s="192"/>
      <c r="C1300" s="192"/>
      <c r="D1300" s="233" t="s">
        <v>94</v>
      </c>
      <c r="E1300" s="192"/>
      <c r="F1300" s="192"/>
      <c r="G1300" s="192"/>
      <c r="H1300" s="192"/>
      <c r="I1300" s="463">
        <f>J1299+J1298</f>
        <v>2.94</v>
      </c>
      <c r="J1300" s="463"/>
      <c r="K1300" s="463">
        <f>L1299+L1298</f>
        <v>66.64</v>
      </c>
      <c r="L1300" s="463"/>
      <c r="O1300" s="231">
        <f>I1300</f>
        <v>2.94</v>
      </c>
      <c r="P1300" s="231">
        <f>K1300</f>
        <v>66.64</v>
      </c>
    </row>
    <row r="1302" spans="1:22" ht="60" x14ac:dyDescent="0.25">
      <c r="A1302" s="217">
        <v>176</v>
      </c>
      <c r="B1302" s="217" t="str">
        <f>[2]Source!E1273</f>
        <v>190</v>
      </c>
      <c r="C1302" s="190" t="s">
        <v>344</v>
      </c>
      <c r="D1302" s="190" t="s">
        <v>148</v>
      </c>
      <c r="E1302" s="218" t="str">
        <f>[2]Source!H1273</f>
        <v>100 м2 поверхности воздуховодов</v>
      </c>
      <c r="F1302" s="219">
        <f>[2]Source!I1273</f>
        <v>0.22919999999999999</v>
      </c>
      <c r="G1302" s="220"/>
      <c r="H1302" s="221"/>
      <c r="I1302" s="219"/>
      <c r="J1302" s="222"/>
      <c r="K1302" s="219"/>
      <c r="L1302" s="222"/>
      <c r="Q1302" s="113">
        <f>[2]Source!X1273</f>
        <v>428.8</v>
      </c>
      <c r="R1302" s="113">
        <f>[2]Source!X1274</f>
        <v>8311.86</v>
      </c>
      <c r="S1302" s="113">
        <f>[2]Source!Y1273</f>
        <v>322.45999999999998</v>
      </c>
      <c r="T1302" s="113">
        <f>[2]Source!Y1274</f>
        <v>3740.34</v>
      </c>
      <c r="U1302" s="113">
        <f>ROUND((175/100)*ROUND([2]Source!R1273, 2), 2)</f>
        <v>7.88</v>
      </c>
      <c r="V1302" s="113">
        <f>ROUND((157/100)*ROUND([2]Source!R1274, 2), 2)</f>
        <v>171.19</v>
      </c>
    </row>
    <row r="1303" spans="1:22" ht="15" x14ac:dyDescent="0.25">
      <c r="A1303" s="217"/>
      <c r="B1303" s="217"/>
      <c r="C1303" s="190"/>
      <c r="D1303" s="190" t="s">
        <v>84</v>
      </c>
      <c r="E1303" s="218"/>
      <c r="F1303" s="219"/>
      <c r="G1303" s="220">
        <f>[2]Source!AO1273</f>
        <v>839.94</v>
      </c>
      <c r="H1303" s="221" t="str">
        <f>[2]Source!DG1273</f>
        <v>)*1,67</v>
      </c>
      <c r="I1303" s="219">
        <f>[2]Source!AV1274</f>
        <v>1.0669999999999999</v>
      </c>
      <c r="J1303" s="222">
        <f>[2]Source!S1273</f>
        <v>343.04</v>
      </c>
      <c r="K1303" s="219">
        <f>IF([2]Source!BA1274&lt;&gt; 0, [2]Source!BA1274, 1)</f>
        <v>24.23</v>
      </c>
      <c r="L1303" s="222">
        <f>[2]Source!S1274</f>
        <v>8311.86</v>
      </c>
    </row>
    <row r="1304" spans="1:22" ht="15" x14ac:dyDescent="0.25">
      <c r="A1304" s="217"/>
      <c r="B1304" s="217"/>
      <c r="C1304" s="190"/>
      <c r="D1304" s="190" t="s">
        <v>85</v>
      </c>
      <c r="E1304" s="218"/>
      <c r="F1304" s="219"/>
      <c r="G1304" s="220">
        <f>[2]Source!AM1273</f>
        <v>92.74</v>
      </c>
      <c r="H1304" s="221" t="str">
        <f>[2]Source!DE1273</f>
        <v/>
      </c>
      <c r="I1304" s="219">
        <f>[2]Source!AV1274</f>
        <v>1.0669999999999999</v>
      </c>
      <c r="J1304" s="222">
        <f>[2]Source!Q1273-J1315</f>
        <v>22.68</v>
      </c>
      <c r="K1304" s="219">
        <f>IF([2]Source!BB1274&lt;&gt; 0, [2]Source!BB1274, 1)</f>
        <v>8.6</v>
      </c>
      <c r="L1304" s="222">
        <f>[2]Source!Q1274-L1315</f>
        <v>195.05</v>
      </c>
    </row>
    <row r="1305" spans="1:22" ht="15" x14ac:dyDescent="0.25">
      <c r="A1305" s="217"/>
      <c r="B1305" s="217"/>
      <c r="C1305" s="190"/>
      <c r="D1305" s="190" t="s">
        <v>86</v>
      </c>
      <c r="E1305" s="218"/>
      <c r="F1305" s="219"/>
      <c r="G1305" s="220">
        <f>[2]Source!AN1273</f>
        <v>11.03</v>
      </c>
      <c r="H1305" s="221" t="str">
        <f>[2]Source!DE1273</f>
        <v/>
      </c>
      <c r="I1305" s="219">
        <f>[2]Source!AV1274</f>
        <v>1.0669999999999999</v>
      </c>
      <c r="J1305" s="223">
        <f>[2]Source!R1273-J1316</f>
        <v>2.69</v>
      </c>
      <c r="K1305" s="219">
        <f>IF([2]Source!BS1274&lt;&gt; 0, [2]Source!BS1274, 1)</f>
        <v>24.23</v>
      </c>
      <c r="L1305" s="223">
        <f>[2]Source!R1274-L1316</f>
        <v>65.180000000000007</v>
      </c>
    </row>
    <row r="1306" spans="1:22" ht="15" x14ac:dyDescent="0.25">
      <c r="A1306" s="217"/>
      <c r="B1306" s="217"/>
      <c r="C1306" s="190"/>
      <c r="D1306" s="190" t="s">
        <v>87</v>
      </c>
      <c r="E1306" s="218"/>
      <c r="F1306" s="219"/>
      <c r="G1306" s="220">
        <f>[2]Source!AL1273</f>
        <v>490.65</v>
      </c>
      <c r="H1306" s="221" t="str">
        <f>[2]Source!DD1273</f>
        <v/>
      </c>
      <c r="I1306" s="219">
        <f>[2]Source!AW1274</f>
        <v>1</v>
      </c>
      <c r="J1306" s="222">
        <f>[2]Source!P1273</f>
        <v>112.46</v>
      </c>
      <c r="K1306" s="219">
        <f>IF([2]Source!BC1274&lt;&gt; 0, [2]Source!BC1274, 1)</f>
        <v>3.92</v>
      </c>
      <c r="L1306" s="222">
        <f>[2]Source!P1274</f>
        <v>440.84</v>
      </c>
    </row>
    <row r="1307" spans="1:22" ht="45" x14ac:dyDescent="0.25">
      <c r="A1307" s="217">
        <v>177</v>
      </c>
      <c r="B1307" s="217" t="str">
        <f>[2]Source!E1275</f>
        <v>190,1</v>
      </c>
      <c r="C1307" s="190" t="str">
        <f>[2]Source!F1275</f>
        <v>1.19-3-13</v>
      </c>
      <c r="D1307" s="190" t="s">
        <v>143</v>
      </c>
      <c r="E1307" s="218" t="str">
        <f>[2]Source!H1275</f>
        <v>м2</v>
      </c>
      <c r="F1307" s="219">
        <f>[2]Source!I1275</f>
        <v>22.92</v>
      </c>
      <c r="G1307" s="220">
        <f>[2]Source!AK1275</f>
        <v>157.54</v>
      </c>
      <c r="H1307" s="242" t="s">
        <v>97</v>
      </c>
      <c r="I1307" s="219">
        <f>[2]Source!AW1276</f>
        <v>1</v>
      </c>
      <c r="J1307" s="222">
        <f>[2]Source!O1275</f>
        <v>3610.82</v>
      </c>
      <c r="K1307" s="219">
        <f>IF([2]Source!BC1276&lt;&gt; 0, [2]Source!BC1276, 1)</f>
        <v>3.07</v>
      </c>
      <c r="L1307" s="222">
        <f>[2]Source!O1276</f>
        <v>11085.22</v>
      </c>
      <c r="Q1307" s="113">
        <f>[2]Source!X1275</f>
        <v>0</v>
      </c>
      <c r="R1307" s="113">
        <f>[2]Source!X1276</f>
        <v>0</v>
      </c>
      <c r="S1307" s="113">
        <f>[2]Source!Y1275</f>
        <v>0</v>
      </c>
      <c r="T1307" s="113">
        <f>[2]Source!Y1276</f>
        <v>0</v>
      </c>
      <c r="U1307" s="113">
        <f>ROUND((175/100)*ROUND([2]Source!R1275, 2), 2)</f>
        <v>0</v>
      </c>
      <c r="V1307" s="113">
        <f>ROUND((157/100)*ROUND([2]Source!R1276, 2), 2)</f>
        <v>0</v>
      </c>
    </row>
    <row r="1308" spans="1:22" ht="15" x14ac:dyDescent="0.25">
      <c r="A1308" s="217"/>
      <c r="B1308" s="217"/>
      <c r="C1308" s="190"/>
      <c r="D1308" s="190" t="s">
        <v>88</v>
      </c>
      <c r="E1308" s="218" t="s">
        <v>89</v>
      </c>
      <c r="F1308" s="219">
        <f>[2]Source!DN1274</f>
        <v>125</v>
      </c>
      <c r="G1308" s="220"/>
      <c r="H1308" s="221"/>
      <c r="I1308" s="219"/>
      <c r="J1308" s="222">
        <f>SUM(Q1302:Q1307)</f>
        <v>428.8</v>
      </c>
      <c r="K1308" s="219">
        <f>[2]Source!BZ1274</f>
        <v>100</v>
      </c>
      <c r="L1308" s="222">
        <f>SUM(R1302:R1307)</f>
        <v>8311.86</v>
      </c>
    </row>
    <row r="1309" spans="1:22" ht="15" x14ac:dyDescent="0.25">
      <c r="A1309" s="217"/>
      <c r="B1309" s="217"/>
      <c r="C1309" s="190"/>
      <c r="D1309" s="190" t="s">
        <v>90</v>
      </c>
      <c r="E1309" s="218" t="s">
        <v>89</v>
      </c>
      <c r="F1309" s="219">
        <f>[2]Source!DO1274</f>
        <v>94</v>
      </c>
      <c r="G1309" s="220"/>
      <c r="H1309" s="221"/>
      <c r="I1309" s="219"/>
      <c r="J1309" s="222">
        <f>SUM(S1302:S1308)</f>
        <v>322.45999999999998</v>
      </c>
      <c r="K1309" s="219">
        <f>[2]Source!CA1274</f>
        <v>45</v>
      </c>
      <c r="L1309" s="222">
        <f>SUM(T1302:T1308)</f>
        <v>3740.34</v>
      </c>
    </row>
    <row r="1310" spans="1:22" ht="15" x14ac:dyDescent="0.25">
      <c r="A1310" s="217"/>
      <c r="B1310" s="217"/>
      <c r="C1310" s="190"/>
      <c r="D1310" s="190" t="s">
        <v>91</v>
      </c>
      <c r="E1310" s="218" t="s">
        <v>89</v>
      </c>
      <c r="F1310" s="219">
        <f>175</f>
        <v>175</v>
      </c>
      <c r="G1310" s="220"/>
      <c r="H1310" s="221"/>
      <c r="I1310" s="219"/>
      <c r="J1310" s="222">
        <f>SUM(U1302:U1309)-J1317</f>
        <v>4.71</v>
      </c>
      <c r="K1310" s="219">
        <f>157</f>
        <v>157</v>
      </c>
      <c r="L1310" s="222">
        <f>SUM(V1302:V1309)-L1317</f>
        <v>102.33</v>
      </c>
    </row>
    <row r="1311" spans="1:22" ht="15" x14ac:dyDescent="0.25">
      <c r="A1311" s="224"/>
      <c r="B1311" s="224"/>
      <c r="C1311" s="191"/>
      <c r="D1311" s="191" t="s">
        <v>92</v>
      </c>
      <c r="E1311" s="225" t="s">
        <v>93</v>
      </c>
      <c r="F1311" s="226">
        <f>[2]Source!AQ1273</f>
        <v>74.2</v>
      </c>
      <c r="G1311" s="227"/>
      <c r="H1311" s="228" t="str">
        <f>[2]Source!DI1273</f>
        <v/>
      </c>
      <c r="I1311" s="226">
        <f>[2]Source!AV1274</f>
        <v>1.0669999999999999</v>
      </c>
      <c r="J1311" s="229">
        <f>[2]Source!U1273</f>
        <v>18.149999999999999</v>
      </c>
      <c r="K1311" s="226"/>
      <c r="L1311" s="229"/>
    </row>
    <row r="1312" spans="1:22" ht="14.25" x14ac:dyDescent="0.2">
      <c r="D1312" s="230" t="s">
        <v>94</v>
      </c>
      <c r="I1312" s="462">
        <f>J1303+J1304+J1306+J1308+J1309+J1310+SUM(J1307:J1307)</f>
        <v>4844.97</v>
      </c>
      <c r="J1312" s="462"/>
      <c r="K1312" s="462">
        <f>L1303+L1304+L1306+L1308+L1309+L1310+SUM(L1307:L1307)</f>
        <v>32187.5</v>
      </c>
      <c r="L1312" s="462"/>
      <c r="O1312" s="231">
        <f>J1303+J1304+J1306+J1308+J1309+J1310+SUM(J1307:J1307)</f>
        <v>4844.97</v>
      </c>
      <c r="P1312" s="231">
        <f>L1303+L1304+L1306+L1308+L1309+L1310+SUM(L1307:L1307)</f>
        <v>32187.5</v>
      </c>
    </row>
    <row r="1314" spans="1:22" ht="60" x14ac:dyDescent="0.25">
      <c r="A1314" s="217">
        <v>178</v>
      </c>
      <c r="B1314" s="217" t="str">
        <f>CONCATENATE([2]Source!E1273, "/1")</f>
        <v>190/1</v>
      </c>
      <c r="C1314" s="190" t="s">
        <v>345</v>
      </c>
      <c r="D1314" s="190" t="s">
        <v>95</v>
      </c>
      <c r="E1314" s="218" t="str">
        <f>[2]Source!H1273</f>
        <v>100 м2 поверхности воздуховодов</v>
      </c>
      <c r="F1314" s="219">
        <f>[2]Source!I1273</f>
        <v>0.22919999999999999</v>
      </c>
      <c r="G1314" s="220"/>
      <c r="H1314" s="221"/>
      <c r="I1314" s="219"/>
      <c r="J1314" s="222"/>
      <c r="K1314" s="219"/>
      <c r="L1314" s="222"/>
    </row>
    <row r="1315" spans="1:22" ht="15" x14ac:dyDescent="0.25">
      <c r="A1315" s="217"/>
      <c r="B1315" s="217"/>
      <c r="C1315" s="190"/>
      <c r="D1315" s="190" t="s">
        <v>85</v>
      </c>
      <c r="E1315" s="218"/>
      <c r="F1315" s="219"/>
      <c r="G1315" s="220">
        <f t="shared" ref="G1315:L1315" si="57">G1316</f>
        <v>11.03</v>
      </c>
      <c r="H1315" s="232" t="str">
        <f t="shared" si="57"/>
        <v>)*(1.67-1)</v>
      </c>
      <c r="I1315" s="219">
        <f t="shared" si="57"/>
        <v>1.0669999999999999</v>
      </c>
      <c r="J1315" s="222">
        <f t="shared" si="57"/>
        <v>1.81</v>
      </c>
      <c r="K1315" s="219">
        <f t="shared" si="57"/>
        <v>24.23</v>
      </c>
      <c r="L1315" s="222">
        <f t="shared" si="57"/>
        <v>43.86</v>
      </c>
    </row>
    <row r="1316" spans="1:22" ht="15" x14ac:dyDescent="0.25">
      <c r="A1316" s="217"/>
      <c r="B1316" s="217"/>
      <c r="C1316" s="190"/>
      <c r="D1316" s="190" t="s">
        <v>86</v>
      </c>
      <c r="E1316" s="218"/>
      <c r="F1316" s="219"/>
      <c r="G1316" s="220">
        <f>[2]Source!AN1273</f>
        <v>11.03</v>
      </c>
      <c r="H1316" s="232" t="s">
        <v>96</v>
      </c>
      <c r="I1316" s="219">
        <f>[2]Source!AV1274</f>
        <v>1.0669999999999999</v>
      </c>
      <c r="J1316" s="223">
        <f>ROUND(F1302*G1316*I1316*(1.67-1), 2)</f>
        <v>1.81</v>
      </c>
      <c r="K1316" s="219">
        <f>IF([2]Source!BS1274&lt;&gt; 0, [2]Source!BS1274, 1)</f>
        <v>24.23</v>
      </c>
      <c r="L1316" s="223">
        <f>ROUND(ROUND(F1302*G1316*I1316*(1.67-1), 2)*K1316, 2)</f>
        <v>43.86</v>
      </c>
    </row>
    <row r="1317" spans="1:22" ht="15" x14ac:dyDescent="0.25">
      <c r="A1317" s="217"/>
      <c r="B1317" s="217"/>
      <c r="C1317" s="190"/>
      <c r="D1317" s="190" t="s">
        <v>91</v>
      </c>
      <c r="E1317" s="218" t="s">
        <v>89</v>
      </c>
      <c r="F1317" s="219">
        <f>175</f>
        <v>175</v>
      </c>
      <c r="G1317" s="220"/>
      <c r="H1317" s="221"/>
      <c r="I1317" s="219"/>
      <c r="J1317" s="222">
        <f>ROUND(J1316*(F1317/100), 2)</f>
        <v>3.17</v>
      </c>
      <c r="K1317" s="219">
        <f>157</f>
        <v>157</v>
      </c>
      <c r="L1317" s="222">
        <f>ROUND(L1316*(K1317/100), 2)</f>
        <v>68.86</v>
      </c>
    </row>
    <row r="1318" spans="1:22" ht="14.25" x14ac:dyDescent="0.2">
      <c r="A1318" s="192"/>
      <c r="B1318" s="192"/>
      <c r="C1318" s="192"/>
      <c r="D1318" s="233" t="s">
        <v>94</v>
      </c>
      <c r="E1318" s="192"/>
      <c r="F1318" s="192"/>
      <c r="G1318" s="192"/>
      <c r="H1318" s="192"/>
      <c r="I1318" s="463">
        <f>J1317+J1316</f>
        <v>4.9800000000000004</v>
      </c>
      <c r="J1318" s="463"/>
      <c r="K1318" s="463">
        <f>L1317+L1316</f>
        <v>112.72</v>
      </c>
      <c r="L1318" s="463"/>
      <c r="O1318" s="231">
        <f>I1318</f>
        <v>4.9800000000000004</v>
      </c>
      <c r="P1318" s="231">
        <f>K1318</f>
        <v>112.72</v>
      </c>
    </row>
    <row r="1320" spans="1:22" ht="60" x14ac:dyDescent="0.25">
      <c r="A1320" s="217">
        <v>179</v>
      </c>
      <c r="B1320" s="217" t="str">
        <f>[2]Source!E1277</f>
        <v>191</v>
      </c>
      <c r="C1320" s="190" t="s">
        <v>346</v>
      </c>
      <c r="D1320" s="190" t="s">
        <v>149</v>
      </c>
      <c r="E1320" s="218" t="str">
        <f>[2]Source!H1277</f>
        <v>100 м2 поверхности воздуховодов</v>
      </c>
      <c r="F1320" s="219">
        <f>[2]Source!I1277</f>
        <v>0.1691</v>
      </c>
      <c r="G1320" s="220"/>
      <c r="H1320" s="221"/>
      <c r="I1320" s="219"/>
      <c r="J1320" s="222"/>
      <c r="K1320" s="219"/>
      <c r="L1320" s="222"/>
      <c r="Q1320" s="113">
        <f>[2]Source!X1277</f>
        <v>291.20999999999998</v>
      </c>
      <c r="R1320" s="113">
        <f>[2]Source!X1278</f>
        <v>5644.86</v>
      </c>
      <c r="S1320" s="113">
        <f>[2]Source!Y1277</f>
        <v>218.99</v>
      </c>
      <c r="T1320" s="113">
        <f>[2]Source!Y1278</f>
        <v>2540.19</v>
      </c>
      <c r="U1320" s="113">
        <f>ROUND((175/100)*ROUND([2]Source!R1277, 2), 2)</f>
        <v>5.81</v>
      </c>
      <c r="V1320" s="113">
        <f>ROUND((157/100)*ROUND([2]Source!R1278, 2), 2)</f>
        <v>126.29</v>
      </c>
    </row>
    <row r="1321" spans="1:22" ht="15" x14ac:dyDescent="0.25">
      <c r="A1321" s="217"/>
      <c r="B1321" s="217"/>
      <c r="C1321" s="190"/>
      <c r="D1321" s="190" t="s">
        <v>84</v>
      </c>
      <c r="E1321" s="218"/>
      <c r="F1321" s="219"/>
      <c r="G1321" s="220">
        <f>[2]Source!AO1277</f>
        <v>773.16</v>
      </c>
      <c r="H1321" s="221" t="str">
        <f>[2]Source!DG1277</f>
        <v>)*1,67</v>
      </c>
      <c r="I1321" s="219">
        <f>[2]Source!AV1278</f>
        <v>1.0669999999999999</v>
      </c>
      <c r="J1321" s="222">
        <f>[2]Source!S1277</f>
        <v>232.97</v>
      </c>
      <c r="K1321" s="219">
        <f>IF([2]Source!BA1278&lt;&gt; 0, [2]Source!BA1278, 1)</f>
        <v>24.23</v>
      </c>
      <c r="L1321" s="222">
        <f>[2]Source!S1278</f>
        <v>5644.86</v>
      </c>
    </row>
    <row r="1322" spans="1:22" ht="15" x14ac:dyDescent="0.25">
      <c r="A1322" s="217"/>
      <c r="B1322" s="217"/>
      <c r="C1322" s="190"/>
      <c r="D1322" s="190" t="s">
        <v>85</v>
      </c>
      <c r="E1322" s="218"/>
      <c r="F1322" s="219"/>
      <c r="G1322" s="220">
        <f>[2]Source!AM1277</f>
        <v>92.53</v>
      </c>
      <c r="H1322" s="221" t="str">
        <f>[2]Source!DE1277</f>
        <v/>
      </c>
      <c r="I1322" s="219">
        <f>[2]Source!AV1278</f>
        <v>1.0669999999999999</v>
      </c>
      <c r="J1322" s="222">
        <f>[2]Source!Q1277-J1333</f>
        <v>16.7</v>
      </c>
      <c r="K1322" s="219">
        <f>IF([2]Source!BB1278&lt;&gt; 0, [2]Source!BB1278, 1)</f>
        <v>8.6</v>
      </c>
      <c r="L1322" s="222">
        <f>[2]Source!Q1278-L1333</f>
        <v>143.62</v>
      </c>
    </row>
    <row r="1323" spans="1:22" ht="15" x14ac:dyDescent="0.25">
      <c r="A1323" s="217"/>
      <c r="B1323" s="217"/>
      <c r="C1323" s="190"/>
      <c r="D1323" s="190" t="s">
        <v>86</v>
      </c>
      <c r="E1323" s="218"/>
      <c r="F1323" s="219"/>
      <c r="G1323" s="220">
        <f>[2]Source!AN1277</f>
        <v>11.02</v>
      </c>
      <c r="H1323" s="221" t="str">
        <f>[2]Source!DE1277</f>
        <v/>
      </c>
      <c r="I1323" s="219">
        <f>[2]Source!AV1278</f>
        <v>1.0669999999999999</v>
      </c>
      <c r="J1323" s="223">
        <f>[2]Source!R1277-J1334</f>
        <v>1.99</v>
      </c>
      <c r="K1323" s="219">
        <f>IF([2]Source!BS1278&lt;&gt; 0, [2]Source!BS1278, 1)</f>
        <v>24.23</v>
      </c>
      <c r="L1323" s="223">
        <f>[2]Source!R1278-L1334</f>
        <v>48.21</v>
      </c>
    </row>
    <row r="1324" spans="1:22" ht="15" x14ac:dyDescent="0.25">
      <c r="A1324" s="217"/>
      <c r="B1324" s="217"/>
      <c r="C1324" s="190"/>
      <c r="D1324" s="190" t="s">
        <v>87</v>
      </c>
      <c r="E1324" s="218"/>
      <c r="F1324" s="219"/>
      <c r="G1324" s="220">
        <f>[2]Source!AL1277</f>
        <v>569.48</v>
      </c>
      <c r="H1324" s="221" t="str">
        <f>[2]Source!DD1277</f>
        <v/>
      </c>
      <c r="I1324" s="219">
        <f>[2]Source!AW1278</f>
        <v>1</v>
      </c>
      <c r="J1324" s="222">
        <f>[2]Source!P1277</f>
        <v>96.3</v>
      </c>
      <c r="K1324" s="219">
        <f>IF([2]Source!BC1278&lt;&gt; 0, [2]Source!BC1278, 1)</f>
        <v>3.88</v>
      </c>
      <c r="L1324" s="222">
        <f>[2]Source!P1278</f>
        <v>373.64</v>
      </c>
    </row>
    <row r="1325" spans="1:22" ht="45" x14ac:dyDescent="0.25">
      <c r="A1325" s="217">
        <v>180</v>
      </c>
      <c r="B1325" s="217" t="str">
        <f>[2]Source!E1279</f>
        <v>191,1</v>
      </c>
      <c r="C1325" s="190" t="str">
        <f>[2]Source!F1279</f>
        <v>1.19-3-13</v>
      </c>
      <c r="D1325" s="190" t="s">
        <v>143</v>
      </c>
      <c r="E1325" s="218" t="str">
        <f>[2]Source!H1279</f>
        <v>м2</v>
      </c>
      <c r="F1325" s="219">
        <f>[2]Source!I1279</f>
        <v>16.91</v>
      </c>
      <c r="G1325" s="220">
        <f>[2]Source!AK1279</f>
        <v>157.54</v>
      </c>
      <c r="H1325" s="242" t="s">
        <v>97</v>
      </c>
      <c r="I1325" s="219">
        <f>[2]Source!AW1280</f>
        <v>1</v>
      </c>
      <c r="J1325" s="222">
        <f>[2]Source!O1279</f>
        <v>2664</v>
      </c>
      <c r="K1325" s="219">
        <f>IF([2]Source!BC1280&lt;&gt; 0, [2]Source!BC1280, 1)</f>
        <v>3.07</v>
      </c>
      <c r="L1325" s="222">
        <f>[2]Source!O1280</f>
        <v>8178.48</v>
      </c>
      <c r="Q1325" s="113">
        <f>[2]Source!X1279</f>
        <v>0</v>
      </c>
      <c r="R1325" s="113">
        <f>[2]Source!X1280</f>
        <v>0</v>
      </c>
      <c r="S1325" s="113">
        <f>[2]Source!Y1279</f>
        <v>0</v>
      </c>
      <c r="T1325" s="113">
        <f>[2]Source!Y1280</f>
        <v>0</v>
      </c>
      <c r="U1325" s="113">
        <f>ROUND((175/100)*ROUND([2]Source!R1279, 2), 2)</f>
        <v>0</v>
      </c>
      <c r="V1325" s="113">
        <f>ROUND((157/100)*ROUND([2]Source!R1280, 2), 2)</f>
        <v>0</v>
      </c>
    </row>
    <row r="1326" spans="1:22" ht="15" x14ac:dyDescent="0.25">
      <c r="A1326" s="217"/>
      <c r="B1326" s="217"/>
      <c r="C1326" s="190"/>
      <c r="D1326" s="190" t="s">
        <v>88</v>
      </c>
      <c r="E1326" s="218" t="s">
        <v>89</v>
      </c>
      <c r="F1326" s="219">
        <f>[2]Source!DN1278</f>
        <v>125</v>
      </c>
      <c r="G1326" s="220"/>
      <c r="H1326" s="221"/>
      <c r="I1326" s="219"/>
      <c r="J1326" s="222">
        <f>SUM(Q1320:Q1325)</f>
        <v>291.20999999999998</v>
      </c>
      <c r="K1326" s="219">
        <f>[2]Source!BZ1278</f>
        <v>100</v>
      </c>
      <c r="L1326" s="222">
        <f>SUM(R1320:R1325)</f>
        <v>5644.86</v>
      </c>
    </row>
    <row r="1327" spans="1:22" ht="15" x14ac:dyDescent="0.25">
      <c r="A1327" s="217"/>
      <c r="B1327" s="217"/>
      <c r="C1327" s="190"/>
      <c r="D1327" s="190" t="s">
        <v>90</v>
      </c>
      <c r="E1327" s="218" t="s">
        <v>89</v>
      </c>
      <c r="F1327" s="219">
        <f>[2]Source!DO1278</f>
        <v>94</v>
      </c>
      <c r="G1327" s="220"/>
      <c r="H1327" s="221"/>
      <c r="I1327" s="219"/>
      <c r="J1327" s="222">
        <f>SUM(S1320:S1326)</f>
        <v>218.99</v>
      </c>
      <c r="K1327" s="219">
        <f>[2]Source!CA1278</f>
        <v>45</v>
      </c>
      <c r="L1327" s="222">
        <f>SUM(T1320:T1326)</f>
        <v>2540.19</v>
      </c>
    </row>
    <row r="1328" spans="1:22" ht="15" x14ac:dyDescent="0.25">
      <c r="A1328" s="217"/>
      <c r="B1328" s="217"/>
      <c r="C1328" s="190"/>
      <c r="D1328" s="190" t="s">
        <v>91</v>
      </c>
      <c r="E1328" s="218" t="s">
        <v>89</v>
      </c>
      <c r="F1328" s="219">
        <f>175</f>
        <v>175</v>
      </c>
      <c r="G1328" s="220"/>
      <c r="H1328" s="221"/>
      <c r="I1328" s="219"/>
      <c r="J1328" s="222">
        <f>SUM(U1320:U1327)-J1335</f>
        <v>3.48</v>
      </c>
      <c r="K1328" s="219">
        <f>157</f>
        <v>157</v>
      </c>
      <c r="L1328" s="222">
        <f>SUM(V1320:V1327)-L1335</f>
        <v>75.69</v>
      </c>
    </row>
    <row r="1329" spans="1:22" ht="15" x14ac:dyDescent="0.25">
      <c r="A1329" s="224"/>
      <c r="B1329" s="224"/>
      <c r="C1329" s="191"/>
      <c r="D1329" s="191" t="s">
        <v>92</v>
      </c>
      <c r="E1329" s="225" t="s">
        <v>93</v>
      </c>
      <c r="F1329" s="226">
        <f>[2]Source!AQ1277</f>
        <v>68.3</v>
      </c>
      <c r="G1329" s="227"/>
      <c r="H1329" s="228" t="str">
        <f>[2]Source!DI1277</f>
        <v/>
      </c>
      <c r="I1329" s="226">
        <f>[2]Source!AV1278</f>
        <v>1.0669999999999999</v>
      </c>
      <c r="J1329" s="229">
        <f>[2]Source!U1277</f>
        <v>12.32</v>
      </c>
      <c r="K1329" s="226"/>
      <c r="L1329" s="229"/>
    </row>
    <row r="1330" spans="1:22" ht="14.25" x14ac:dyDescent="0.2">
      <c r="D1330" s="230" t="s">
        <v>94</v>
      </c>
      <c r="I1330" s="462">
        <f>J1321+J1322+J1324+J1326+J1327+J1328+SUM(J1325:J1325)</f>
        <v>3523.65</v>
      </c>
      <c r="J1330" s="462"/>
      <c r="K1330" s="462">
        <f>L1321+L1322+L1324+L1326+L1327+L1328+SUM(L1325:L1325)</f>
        <v>22601.34</v>
      </c>
      <c r="L1330" s="462"/>
      <c r="O1330" s="231">
        <f>J1321+J1322+J1324+J1326+J1327+J1328+SUM(J1325:J1325)</f>
        <v>3523.65</v>
      </c>
      <c r="P1330" s="231">
        <f>L1321+L1322+L1324+L1326+L1327+L1328+SUM(L1325:L1325)</f>
        <v>22601.34</v>
      </c>
    </row>
    <row r="1332" spans="1:22" ht="60" x14ac:dyDescent="0.25">
      <c r="A1332" s="217">
        <v>181</v>
      </c>
      <c r="B1332" s="217" t="str">
        <f>CONCATENATE([2]Source!E1277, "/1")</f>
        <v>191/1</v>
      </c>
      <c r="C1332" s="190" t="s">
        <v>347</v>
      </c>
      <c r="D1332" s="190" t="s">
        <v>95</v>
      </c>
      <c r="E1332" s="218" t="str">
        <f>[2]Source!H1277</f>
        <v>100 м2 поверхности воздуховодов</v>
      </c>
      <c r="F1332" s="219">
        <f>[2]Source!I1277</f>
        <v>0.1691</v>
      </c>
      <c r="G1332" s="220"/>
      <c r="H1332" s="221"/>
      <c r="I1332" s="219"/>
      <c r="J1332" s="222"/>
      <c r="K1332" s="219"/>
      <c r="L1332" s="222"/>
    </row>
    <row r="1333" spans="1:22" ht="15" x14ac:dyDescent="0.25">
      <c r="A1333" s="217"/>
      <c r="B1333" s="217"/>
      <c r="C1333" s="190"/>
      <c r="D1333" s="190" t="s">
        <v>85</v>
      </c>
      <c r="E1333" s="218"/>
      <c r="F1333" s="219"/>
      <c r="G1333" s="220">
        <f t="shared" ref="G1333:L1333" si="58">G1334</f>
        <v>11.02</v>
      </c>
      <c r="H1333" s="232" t="str">
        <f t="shared" si="58"/>
        <v>)*(1.67-1)</v>
      </c>
      <c r="I1333" s="219">
        <f t="shared" si="58"/>
        <v>1.0669999999999999</v>
      </c>
      <c r="J1333" s="222">
        <f t="shared" si="58"/>
        <v>1.33</v>
      </c>
      <c r="K1333" s="219">
        <f t="shared" si="58"/>
        <v>24.23</v>
      </c>
      <c r="L1333" s="222">
        <f t="shared" si="58"/>
        <v>32.229999999999997</v>
      </c>
    </row>
    <row r="1334" spans="1:22" ht="15" x14ac:dyDescent="0.25">
      <c r="A1334" s="217"/>
      <c r="B1334" s="217"/>
      <c r="C1334" s="190"/>
      <c r="D1334" s="190" t="s">
        <v>86</v>
      </c>
      <c r="E1334" s="218"/>
      <c r="F1334" s="219"/>
      <c r="G1334" s="220">
        <f>[2]Source!AN1277</f>
        <v>11.02</v>
      </c>
      <c r="H1334" s="232" t="s">
        <v>96</v>
      </c>
      <c r="I1334" s="219">
        <f>[2]Source!AV1278</f>
        <v>1.0669999999999999</v>
      </c>
      <c r="J1334" s="223">
        <f>ROUND(F1320*G1334*I1334*(1.67-1), 2)</f>
        <v>1.33</v>
      </c>
      <c r="K1334" s="219">
        <f>IF([2]Source!BS1278&lt;&gt; 0, [2]Source!BS1278, 1)</f>
        <v>24.23</v>
      </c>
      <c r="L1334" s="223">
        <f>ROUND(ROUND(F1320*G1334*I1334*(1.67-1), 2)*K1334, 2)</f>
        <v>32.229999999999997</v>
      </c>
    </row>
    <row r="1335" spans="1:22" ht="15" x14ac:dyDescent="0.25">
      <c r="A1335" s="217"/>
      <c r="B1335" s="217"/>
      <c r="C1335" s="190"/>
      <c r="D1335" s="190" t="s">
        <v>91</v>
      </c>
      <c r="E1335" s="218" t="s">
        <v>89</v>
      </c>
      <c r="F1335" s="219">
        <f>175</f>
        <v>175</v>
      </c>
      <c r="G1335" s="220"/>
      <c r="H1335" s="221"/>
      <c r="I1335" s="219"/>
      <c r="J1335" s="222">
        <f>ROUND(J1334*(F1335/100), 2)</f>
        <v>2.33</v>
      </c>
      <c r="K1335" s="219">
        <f>157</f>
        <v>157</v>
      </c>
      <c r="L1335" s="222">
        <f>ROUND(L1334*(K1335/100), 2)</f>
        <v>50.6</v>
      </c>
    </row>
    <row r="1336" spans="1:22" ht="14.25" x14ac:dyDescent="0.2">
      <c r="A1336" s="192"/>
      <c r="B1336" s="192"/>
      <c r="C1336" s="192"/>
      <c r="D1336" s="233" t="s">
        <v>94</v>
      </c>
      <c r="E1336" s="192"/>
      <c r="F1336" s="192"/>
      <c r="G1336" s="192"/>
      <c r="H1336" s="192"/>
      <c r="I1336" s="463">
        <f>J1335+J1334</f>
        <v>3.66</v>
      </c>
      <c r="J1336" s="463"/>
      <c r="K1336" s="463">
        <f>L1335+L1334</f>
        <v>82.83</v>
      </c>
      <c r="L1336" s="463"/>
      <c r="O1336" s="231">
        <f>I1336</f>
        <v>3.66</v>
      </c>
      <c r="P1336" s="231">
        <f>K1336</f>
        <v>82.83</v>
      </c>
    </row>
    <row r="1338" spans="1:22" ht="60" x14ac:dyDescent="0.25">
      <c r="A1338" s="217">
        <v>182</v>
      </c>
      <c r="B1338" s="217" t="str">
        <f>[2]Source!E1283</f>
        <v>192</v>
      </c>
      <c r="C1338" s="190" t="s">
        <v>348</v>
      </c>
      <c r="D1338" s="190" t="s">
        <v>150</v>
      </c>
      <c r="E1338" s="218" t="str">
        <f>[2]Source!H1283</f>
        <v>100 м2 поверхности воздуховодов</v>
      </c>
      <c r="F1338" s="219">
        <f>[2]Source!I1283</f>
        <v>0.4022</v>
      </c>
      <c r="G1338" s="220"/>
      <c r="H1338" s="221"/>
      <c r="I1338" s="219"/>
      <c r="J1338" s="222"/>
      <c r="K1338" s="219"/>
      <c r="L1338" s="222"/>
      <c r="Q1338" s="113">
        <f>[2]Source!X1283</f>
        <v>641.19000000000005</v>
      </c>
      <c r="R1338" s="113">
        <f>[2]Source!X1284</f>
        <v>12428.78</v>
      </c>
      <c r="S1338" s="113">
        <f>[2]Source!Y1283</f>
        <v>482.17</v>
      </c>
      <c r="T1338" s="113">
        <f>[2]Source!Y1284</f>
        <v>5592.95</v>
      </c>
      <c r="U1338" s="113">
        <f>ROUND((175/100)*ROUND([2]Source!R1283, 2), 2)</f>
        <v>13.51</v>
      </c>
      <c r="V1338" s="113">
        <f>ROUND((157/100)*ROUND([2]Source!R1284, 2), 2)</f>
        <v>293.68</v>
      </c>
    </row>
    <row r="1339" spans="1:22" ht="15" x14ac:dyDescent="0.25">
      <c r="A1339" s="217"/>
      <c r="B1339" s="217"/>
      <c r="C1339" s="190"/>
      <c r="D1339" s="190" t="s">
        <v>84</v>
      </c>
      <c r="E1339" s="218"/>
      <c r="F1339" s="219"/>
      <c r="G1339" s="220">
        <f>[2]Source!AO1283</f>
        <v>715.73</v>
      </c>
      <c r="H1339" s="221" t="str">
        <f>[2]Source!DG1283</f>
        <v>)*1,67</v>
      </c>
      <c r="I1339" s="219">
        <f>[2]Source!AV1284</f>
        <v>1.0669999999999999</v>
      </c>
      <c r="J1339" s="222">
        <f>[2]Source!S1283</f>
        <v>512.95000000000005</v>
      </c>
      <c r="K1339" s="219">
        <f>IF([2]Source!BA1284&lt;&gt; 0, [2]Source!BA1284, 1)</f>
        <v>24.23</v>
      </c>
      <c r="L1339" s="222">
        <f>[2]Source!S1284</f>
        <v>12428.78</v>
      </c>
    </row>
    <row r="1340" spans="1:22" ht="15" x14ac:dyDescent="0.25">
      <c r="A1340" s="217"/>
      <c r="B1340" s="217"/>
      <c r="C1340" s="190"/>
      <c r="D1340" s="190" t="s">
        <v>85</v>
      </c>
      <c r="E1340" s="218"/>
      <c r="F1340" s="219"/>
      <c r="G1340" s="220">
        <f>[2]Source!AM1283</f>
        <v>92.43</v>
      </c>
      <c r="H1340" s="221" t="str">
        <f>[2]Source!DE1283</f>
        <v/>
      </c>
      <c r="I1340" s="219">
        <f>[2]Source!AV1284</f>
        <v>1.0669999999999999</v>
      </c>
      <c r="J1340" s="222">
        <f>[2]Source!Q1283-J1351</f>
        <v>39.67</v>
      </c>
      <c r="K1340" s="219">
        <f>IF([2]Source!BB1284&lt;&gt; 0, [2]Source!BB1284, 1)</f>
        <v>8.5299999999999994</v>
      </c>
      <c r="L1340" s="222">
        <f>[2]Source!Q1284-L1351</f>
        <v>338.39</v>
      </c>
    </row>
    <row r="1341" spans="1:22" ht="15" x14ac:dyDescent="0.25">
      <c r="A1341" s="217"/>
      <c r="B1341" s="217"/>
      <c r="C1341" s="190"/>
      <c r="D1341" s="190" t="s">
        <v>86</v>
      </c>
      <c r="E1341" s="218"/>
      <c r="F1341" s="219"/>
      <c r="G1341" s="220">
        <f>[2]Source!AN1283</f>
        <v>10.77</v>
      </c>
      <c r="H1341" s="221" t="str">
        <f>[2]Source!DE1283</f>
        <v/>
      </c>
      <c r="I1341" s="219">
        <f>[2]Source!AV1284</f>
        <v>1.0669999999999999</v>
      </c>
      <c r="J1341" s="223">
        <f>[2]Source!R1283-J1352</f>
        <v>4.62</v>
      </c>
      <c r="K1341" s="219">
        <f>IF([2]Source!BS1284&lt;&gt; 0, [2]Source!BS1284, 1)</f>
        <v>24.23</v>
      </c>
      <c r="L1341" s="223">
        <f>[2]Source!R1284-L1352</f>
        <v>111.95</v>
      </c>
    </row>
    <row r="1342" spans="1:22" ht="15" x14ac:dyDescent="0.25">
      <c r="A1342" s="217"/>
      <c r="B1342" s="217"/>
      <c r="C1342" s="190"/>
      <c r="D1342" s="190" t="s">
        <v>87</v>
      </c>
      <c r="E1342" s="218"/>
      <c r="F1342" s="219"/>
      <c r="G1342" s="220">
        <f>[2]Source!AL1283</f>
        <v>516.49</v>
      </c>
      <c r="H1342" s="221" t="str">
        <f>[2]Source!DD1283</f>
        <v/>
      </c>
      <c r="I1342" s="219">
        <f>[2]Source!AW1284</f>
        <v>1</v>
      </c>
      <c r="J1342" s="222">
        <f>[2]Source!P1283</f>
        <v>207.73</v>
      </c>
      <c r="K1342" s="219">
        <f>IF([2]Source!BC1284&lt;&gt; 0, [2]Source!BC1284, 1)</f>
        <v>3.83</v>
      </c>
      <c r="L1342" s="222">
        <f>[2]Source!P1284</f>
        <v>795.61</v>
      </c>
    </row>
    <row r="1343" spans="1:22" ht="45" x14ac:dyDescent="0.25">
      <c r="A1343" s="217">
        <v>183</v>
      </c>
      <c r="B1343" s="217" t="str">
        <f>[2]Source!E1287</f>
        <v>192,2</v>
      </c>
      <c r="C1343" s="190" t="str">
        <f>[2]Source!F1287</f>
        <v>1.19-3-14</v>
      </c>
      <c r="D1343" s="190" t="s">
        <v>151</v>
      </c>
      <c r="E1343" s="218" t="str">
        <f>[2]Source!H1287</f>
        <v>м2</v>
      </c>
      <c r="F1343" s="219">
        <f>[2]Source!I1287</f>
        <v>40.22</v>
      </c>
      <c r="G1343" s="220">
        <f>[2]Source!AK1287</f>
        <v>159.4</v>
      </c>
      <c r="H1343" s="242" t="s">
        <v>97</v>
      </c>
      <c r="I1343" s="219">
        <f>[2]Source!AW1288</f>
        <v>1</v>
      </c>
      <c r="J1343" s="222">
        <f>[2]Source!O1287</f>
        <v>6411.07</v>
      </c>
      <c r="K1343" s="219">
        <f>IF([2]Source!BC1288&lt;&gt; 0, [2]Source!BC1288, 1)</f>
        <v>3.03</v>
      </c>
      <c r="L1343" s="222">
        <f>[2]Source!O1288</f>
        <v>19425.54</v>
      </c>
      <c r="Q1343" s="113">
        <f>[2]Source!X1287</f>
        <v>0</v>
      </c>
      <c r="R1343" s="113">
        <f>[2]Source!X1288</f>
        <v>0</v>
      </c>
      <c r="S1343" s="113">
        <f>[2]Source!Y1287</f>
        <v>0</v>
      </c>
      <c r="T1343" s="113">
        <f>[2]Source!Y1288</f>
        <v>0</v>
      </c>
      <c r="U1343" s="113">
        <f>ROUND((175/100)*ROUND([2]Source!R1287, 2), 2)</f>
        <v>0</v>
      </c>
      <c r="V1343" s="113">
        <f>ROUND((157/100)*ROUND([2]Source!R1288, 2), 2)</f>
        <v>0</v>
      </c>
    </row>
    <row r="1344" spans="1:22" ht="15" x14ac:dyDescent="0.25">
      <c r="A1344" s="217"/>
      <c r="B1344" s="217"/>
      <c r="C1344" s="190"/>
      <c r="D1344" s="190" t="s">
        <v>88</v>
      </c>
      <c r="E1344" s="218" t="s">
        <v>89</v>
      </c>
      <c r="F1344" s="219">
        <f>[2]Source!DN1284</f>
        <v>125</v>
      </c>
      <c r="G1344" s="220"/>
      <c r="H1344" s="221"/>
      <c r="I1344" s="219"/>
      <c r="J1344" s="222">
        <f>SUM(Q1338:Q1343)</f>
        <v>641.19000000000005</v>
      </c>
      <c r="K1344" s="219">
        <f>[2]Source!BZ1284</f>
        <v>100</v>
      </c>
      <c r="L1344" s="222">
        <f>SUM(R1338:R1343)</f>
        <v>12428.78</v>
      </c>
    </row>
    <row r="1345" spans="1:22" ht="15" x14ac:dyDescent="0.25">
      <c r="A1345" s="217"/>
      <c r="B1345" s="217"/>
      <c r="C1345" s="190"/>
      <c r="D1345" s="190" t="s">
        <v>90</v>
      </c>
      <c r="E1345" s="218" t="s">
        <v>89</v>
      </c>
      <c r="F1345" s="219">
        <f>[2]Source!DO1284</f>
        <v>94</v>
      </c>
      <c r="G1345" s="220"/>
      <c r="H1345" s="221"/>
      <c r="I1345" s="219"/>
      <c r="J1345" s="222">
        <f>SUM(S1338:S1344)</f>
        <v>482.17</v>
      </c>
      <c r="K1345" s="219">
        <f>[2]Source!CA1284</f>
        <v>45</v>
      </c>
      <c r="L1345" s="222">
        <f>SUM(T1338:T1344)</f>
        <v>5592.95</v>
      </c>
    </row>
    <row r="1346" spans="1:22" ht="15" x14ac:dyDescent="0.25">
      <c r="A1346" s="217"/>
      <c r="B1346" s="217"/>
      <c r="C1346" s="190"/>
      <c r="D1346" s="190" t="s">
        <v>91</v>
      </c>
      <c r="E1346" s="218" t="s">
        <v>89</v>
      </c>
      <c r="F1346" s="219">
        <f>175</f>
        <v>175</v>
      </c>
      <c r="G1346" s="220"/>
      <c r="H1346" s="221"/>
      <c r="I1346" s="219"/>
      <c r="J1346" s="222">
        <f>SUM(U1338:U1345)-J1353</f>
        <v>8.08</v>
      </c>
      <c r="K1346" s="219">
        <f>157</f>
        <v>157</v>
      </c>
      <c r="L1346" s="222">
        <f>SUM(V1338:V1345)-L1353</f>
        <v>175.76</v>
      </c>
    </row>
    <row r="1347" spans="1:22" ht="15" x14ac:dyDescent="0.25">
      <c r="A1347" s="224"/>
      <c r="B1347" s="224"/>
      <c r="C1347" s="191"/>
      <c r="D1347" s="191" t="s">
        <v>92</v>
      </c>
      <c r="E1347" s="225" t="s">
        <v>93</v>
      </c>
      <c r="F1347" s="226">
        <f>[2]Source!AQ1283</f>
        <v>62.4</v>
      </c>
      <c r="G1347" s="227"/>
      <c r="H1347" s="228" t="str">
        <f>[2]Source!DI1283</f>
        <v/>
      </c>
      <c r="I1347" s="226">
        <f>[2]Source!AV1284</f>
        <v>1.0669999999999999</v>
      </c>
      <c r="J1347" s="229">
        <f>[2]Source!U1283</f>
        <v>26.78</v>
      </c>
      <c r="K1347" s="226"/>
      <c r="L1347" s="229"/>
    </row>
    <row r="1348" spans="1:22" ht="14.25" x14ac:dyDescent="0.2">
      <c r="D1348" s="230" t="s">
        <v>94</v>
      </c>
      <c r="I1348" s="462">
        <f>J1339+J1340+J1342+J1344+J1345+J1346+SUM(J1343:J1343)</f>
        <v>8302.86</v>
      </c>
      <c r="J1348" s="462"/>
      <c r="K1348" s="462">
        <f>L1339+L1340+L1342+L1344+L1345+L1346+SUM(L1343:L1343)</f>
        <v>51185.81</v>
      </c>
      <c r="L1348" s="462"/>
      <c r="O1348" s="231">
        <f>J1339+J1340+J1342+J1344+J1345+J1346+SUM(J1343:J1343)</f>
        <v>8302.86</v>
      </c>
      <c r="P1348" s="231">
        <f>L1339+L1340+L1342+L1344+L1345+L1346+SUM(L1343:L1343)</f>
        <v>51185.81</v>
      </c>
    </row>
    <row r="1350" spans="1:22" ht="60" x14ac:dyDescent="0.25">
      <c r="A1350" s="217">
        <v>184</v>
      </c>
      <c r="B1350" s="217" t="str">
        <f>CONCATENATE([2]Source!E1283, "/1")</f>
        <v>192/1</v>
      </c>
      <c r="C1350" s="190" t="s">
        <v>349</v>
      </c>
      <c r="D1350" s="190" t="s">
        <v>95</v>
      </c>
      <c r="E1350" s="218" t="str">
        <f>[2]Source!H1283</f>
        <v>100 м2 поверхности воздуховодов</v>
      </c>
      <c r="F1350" s="219">
        <f>[2]Source!I1283</f>
        <v>0.4022</v>
      </c>
      <c r="G1350" s="220"/>
      <c r="H1350" s="221"/>
      <c r="I1350" s="219"/>
      <c r="J1350" s="222"/>
      <c r="K1350" s="219"/>
      <c r="L1350" s="222"/>
    </row>
    <row r="1351" spans="1:22" ht="15" x14ac:dyDescent="0.25">
      <c r="A1351" s="217"/>
      <c r="B1351" s="217"/>
      <c r="C1351" s="190"/>
      <c r="D1351" s="190" t="s">
        <v>85</v>
      </c>
      <c r="E1351" s="218"/>
      <c r="F1351" s="219"/>
      <c r="G1351" s="220">
        <f t="shared" ref="G1351:L1351" si="59">G1352</f>
        <v>10.77</v>
      </c>
      <c r="H1351" s="232" t="str">
        <f t="shared" si="59"/>
        <v>)*(1.67-1)</v>
      </c>
      <c r="I1351" s="219">
        <f t="shared" si="59"/>
        <v>1.0669999999999999</v>
      </c>
      <c r="J1351" s="222">
        <f t="shared" si="59"/>
        <v>3.1</v>
      </c>
      <c r="K1351" s="219">
        <f t="shared" si="59"/>
        <v>24.23</v>
      </c>
      <c r="L1351" s="222">
        <f t="shared" si="59"/>
        <v>75.11</v>
      </c>
    </row>
    <row r="1352" spans="1:22" ht="15" x14ac:dyDescent="0.25">
      <c r="A1352" s="217"/>
      <c r="B1352" s="217"/>
      <c r="C1352" s="190"/>
      <c r="D1352" s="190" t="s">
        <v>86</v>
      </c>
      <c r="E1352" s="218"/>
      <c r="F1352" s="219"/>
      <c r="G1352" s="220">
        <f>[2]Source!AN1283</f>
        <v>10.77</v>
      </c>
      <c r="H1352" s="232" t="s">
        <v>96</v>
      </c>
      <c r="I1352" s="219">
        <f>[2]Source!AV1284</f>
        <v>1.0669999999999999</v>
      </c>
      <c r="J1352" s="223">
        <f>ROUND(F1338*G1352*I1352*(1.67-1), 2)</f>
        <v>3.1</v>
      </c>
      <c r="K1352" s="219">
        <f>IF([2]Source!BS1284&lt;&gt; 0, [2]Source!BS1284, 1)</f>
        <v>24.23</v>
      </c>
      <c r="L1352" s="223">
        <f>ROUND(ROUND(F1338*G1352*I1352*(1.67-1), 2)*K1352, 2)</f>
        <v>75.11</v>
      </c>
    </row>
    <row r="1353" spans="1:22" ht="15" x14ac:dyDescent="0.25">
      <c r="A1353" s="217"/>
      <c r="B1353" s="217"/>
      <c r="C1353" s="190"/>
      <c r="D1353" s="190" t="s">
        <v>91</v>
      </c>
      <c r="E1353" s="218" t="s">
        <v>89</v>
      </c>
      <c r="F1353" s="219">
        <f>175</f>
        <v>175</v>
      </c>
      <c r="G1353" s="220"/>
      <c r="H1353" s="221"/>
      <c r="I1353" s="219"/>
      <c r="J1353" s="222">
        <f>ROUND(J1352*(F1353/100), 2)</f>
        <v>5.43</v>
      </c>
      <c r="K1353" s="219">
        <f>157</f>
        <v>157</v>
      </c>
      <c r="L1353" s="222">
        <f>ROUND(L1352*(K1353/100), 2)</f>
        <v>117.92</v>
      </c>
    </row>
    <row r="1354" spans="1:22" ht="14.25" x14ac:dyDescent="0.2">
      <c r="A1354" s="192"/>
      <c r="B1354" s="192"/>
      <c r="C1354" s="192"/>
      <c r="D1354" s="233" t="s">
        <v>94</v>
      </c>
      <c r="E1354" s="192"/>
      <c r="F1354" s="192"/>
      <c r="G1354" s="192"/>
      <c r="H1354" s="192"/>
      <c r="I1354" s="463">
        <f>J1353+J1352</f>
        <v>8.5299999999999994</v>
      </c>
      <c r="J1354" s="463"/>
      <c r="K1354" s="463">
        <f>L1353+L1352</f>
        <v>193.03</v>
      </c>
      <c r="L1354" s="463"/>
      <c r="O1354" s="231">
        <f>I1354</f>
        <v>8.5299999999999994</v>
      </c>
      <c r="P1354" s="231">
        <f>K1354</f>
        <v>193.03</v>
      </c>
    </row>
    <row r="1356" spans="1:22" ht="60" x14ac:dyDescent="0.25">
      <c r="A1356" s="217">
        <v>185</v>
      </c>
      <c r="B1356" s="217" t="str">
        <f>[2]Source!E1289</f>
        <v>193</v>
      </c>
      <c r="C1356" s="190" t="s">
        <v>350</v>
      </c>
      <c r="D1356" s="190" t="s">
        <v>152</v>
      </c>
      <c r="E1356" s="218" t="str">
        <f>[2]Source!H1289</f>
        <v>100 м2 поверхности воздуховодов</v>
      </c>
      <c r="F1356" s="219">
        <f>[2]Source!I1289</f>
        <v>0.1056</v>
      </c>
      <c r="G1356" s="220"/>
      <c r="H1356" s="221"/>
      <c r="I1356" s="219"/>
      <c r="J1356" s="222"/>
      <c r="K1356" s="219"/>
      <c r="L1356" s="222"/>
      <c r="Q1356" s="113">
        <f>[2]Source!X1289</f>
        <v>147.25</v>
      </c>
      <c r="R1356" s="113">
        <f>[2]Source!X1290</f>
        <v>2854.29</v>
      </c>
      <c r="S1356" s="113">
        <f>[2]Source!Y1289</f>
        <v>110.73</v>
      </c>
      <c r="T1356" s="113">
        <f>[2]Source!Y1290</f>
        <v>1284.43</v>
      </c>
      <c r="U1356" s="113">
        <f>ROUND((175/100)*ROUND([2]Source!R1289, 2), 2)</f>
        <v>3.83</v>
      </c>
      <c r="V1356" s="113">
        <f>ROUND((157/100)*ROUND([2]Source!R1290, 2), 2)</f>
        <v>83.3</v>
      </c>
    </row>
    <row r="1357" spans="1:22" ht="15" x14ac:dyDescent="0.25">
      <c r="A1357" s="217"/>
      <c r="B1357" s="217"/>
      <c r="C1357" s="190"/>
      <c r="D1357" s="190" t="s">
        <v>84</v>
      </c>
      <c r="E1357" s="218"/>
      <c r="F1357" s="219"/>
      <c r="G1357" s="220">
        <f>[2]Source!AO1289</f>
        <v>626.02</v>
      </c>
      <c r="H1357" s="221" t="str">
        <f>[2]Source!DG1289</f>
        <v>)*1,67</v>
      </c>
      <c r="I1357" s="219">
        <f>[2]Source!AV1290</f>
        <v>1.0669999999999999</v>
      </c>
      <c r="J1357" s="222">
        <f>[2]Source!S1289</f>
        <v>117.8</v>
      </c>
      <c r="K1357" s="219">
        <f>IF([2]Source!BA1290&lt;&gt; 0, [2]Source!BA1290, 1)</f>
        <v>24.23</v>
      </c>
      <c r="L1357" s="222">
        <f>[2]Source!S1290</f>
        <v>2854.29</v>
      </c>
    </row>
    <row r="1358" spans="1:22" ht="15" x14ac:dyDescent="0.25">
      <c r="A1358" s="217"/>
      <c r="B1358" s="217"/>
      <c r="C1358" s="190"/>
      <c r="D1358" s="190" t="s">
        <v>85</v>
      </c>
      <c r="E1358" s="218"/>
      <c r="F1358" s="219"/>
      <c r="G1358" s="220">
        <f>[2]Source!AM1289</f>
        <v>95.27</v>
      </c>
      <c r="H1358" s="221" t="str">
        <f>[2]Source!DE1289</f>
        <v/>
      </c>
      <c r="I1358" s="219">
        <f>[2]Source!AV1290</f>
        <v>1.0669999999999999</v>
      </c>
      <c r="J1358" s="222">
        <f>[2]Source!Q1289-J1369</f>
        <v>10.73</v>
      </c>
      <c r="K1358" s="219">
        <f>IF([2]Source!BB1290&lt;&gt; 0, [2]Source!BB1290, 1)</f>
        <v>8.61</v>
      </c>
      <c r="L1358" s="222">
        <f>[2]Source!Q1290-L1369</f>
        <v>92.39</v>
      </c>
    </row>
    <row r="1359" spans="1:22" ht="15" x14ac:dyDescent="0.25">
      <c r="A1359" s="217"/>
      <c r="B1359" s="217"/>
      <c r="C1359" s="190"/>
      <c r="D1359" s="190" t="s">
        <v>86</v>
      </c>
      <c r="E1359" s="218"/>
      <c r="F1359" s="219"/>
      <c r="G1359" s="220">
        <f>[2]Source!AN1289</f>
        <v>11.62</v>
      </c>
      <c r="H1359" s="221" t="str">
        <f>[2]Source!DE1289</f>
        <v/>
      </c>
      <c r="I1359" s="219">
        <f>[2]Source!AV1290</f>
        <v>1.0669999999999999</v>
      </c>
      <c r="J1359" s="223">
        <f>[2]Source!R1289-J1370</f>
        <v>1.31</v>
      </c>
      <c r="K1359" s="219">
        <f>IF([2]Source!BS1290&lt;&gt; 0, [2]Source!BS1290, 1)</f>
        <v>24.23</v>
      </c>
      <c r="L1359" s="223">
        <f>[2]Source!R1290-L1370</f>
        <v>31.74</v>
      </c>
    </row>
    <row r="1360" spans="1:22" ht="15" x14ac:dyDescent="0.25">
      <c r="A1360" s="217"/>
      <c r="B1360" s="217"/>
      <c r="C1360" s="190"/>
      <c r="D1360" s="190" t="s">
        <v>87</v>
      </c>
      <c r="E1360" s="218"/>
      <c r="F1360" s="219"/>
      <c r="G1360" s="220">
        <f>[2]Source!AL1289</f>
        <v>702.53</v>
      </c>
      <c r="H1360" s="221" t="str">
        <f>[2]Source!DD1289</f>
        <v/>
      </c>
      <c r="I1360" s="219">
        <f>[2]Source!AW1290</f>
        <v>1</v>
      </c>
      <c r="J1360" s="222">
        <f>[2]Source!P1289</f>
        <v>74.19</v>
      </c>
      <c r="K1360" s="219">
        <f>IF([2]Source!BC1290&lt;&gt; 0, [2]Source!BC1290, 1)</f>
        <v>3.76</v>
      </c>
      <c r="L1360" s="222">
        <f>[2]Source!P1290</f>
        <v>278.95</v>
      </c>
    </row>
    <row r="1361" spans="1:22" ht="45" x14ac:dyDescent="0.25">
      <c r="A1361" s="217">
        <v>186</v>
      </c>
      <c r="B1361" s="217" t="str">
        <f>[2]Source!E1291</f>
        <v>193,1</v>
      </c>
      <c r="C1361" s="190" t="str">
        <f>[2]Source!F1291</f>
        <v>1.19-3-14</v>
      </c>
      <c r="D1361" s="190" t="s">
        <v>151</v>
      </c>
      <c r="E1361" s="218" t="str">
        <f>[2]Source!H1291</f>
        <v>м2</v>
      </c>
      <c r="F1361" s="219">
        <f>[2]Source!I1291</f>
        <v>10.56</v>
      </c>
      <c r="G1361" s="220">
        <f>[2]Source!AK1291</f>
        <v>159.4</v>
      </c>
      <c r="H1361" s="242" t="s">
        <v>97</v>
      </c>
      <c r="I1361" s="219">
        <f>[2]Source!AW1292</f>
        <v>1</v>
      </c>
      <c r="J1361" s="222">
        <f>[2]Source!O1291</f>
        <v>1683.26</v>
      </c>
      <c r="K1361" s="219">
        <f>IF([2]Source!BC1292&lt;&gt; 0, [2]Source!BC1292, 1)</f>
        <v>3.03</v>
      </c>
      <c r="L1361" s="222">
        <f>[2]Source!O1292</f>
        <v>5100.28</v>
      </c>
      <c r="Q1361" s="113">
        <f>[2]Source!X1291</f>
        <v>0</v>
      </c>
      <c r="R1361" s="113">
        <f>[2]Source!X1292</f>
        <v>0</v>
      </c>
      <c r="S1361" s="113">
        <f>[2]Source!Y1291</f>
        <v>0</v>
      </c>
      <c r="T1361" s="113">
        <f>[2]Source!Y1292</f>
        <v>0</v>
      </c>
      <c r="U1361" s="113">
        <f>ROUND((175/100)*ROUND([2]Source!R1291, 2), 2)</f>
        <v>0</v>
      </c>
      <c r="V1361" s="113">
        <f>ROUND((157/100)*ROUND([2]Source!R1292, 2), 2)</f>
        <v>0</v>
      </c>
    </row>
    <row r="1362" spans="1:22" ht="15" x14ac:dyDescent="0.25">
      <c r="A1362" s="217"/>
      <c r="B1362" s="217"/>
      <c r="C1362" s="190"/>
      <c r="D1362" s="190" t="s">
        <v>88</v>
      </c>
      <c r="E1362" s="218" t="s">
        <v>89</v>
      </c>
      <c r="F1362" s="219">
        <f>[2]Source!DN1290</f>
        <v>125</v>
      </c>
      <c r="G1362" s="220"/>
      <c r="H1362" s="221"/>
      <c r="I1362" s="219"/>
      <c r="J1362" s="222">
        <f>SUM(Q1356:Q1361)</f>
        <v>147.25</v>
      </c>
      <c r="K1362" s="219">
        <f>[2]Source!BZ1290</f>
        <v>100</v>
      </c>
      <c r="L1362" s="222">
        <f>SUM(R1356:R1361)</f>
        <v>2854.29</v>
      </c>
    </row>
    <row r="1363" spans="1:22" ht="15" x14ac:dyDescent="0.25">
      <c r="A1363" s="217"/>
      <c r="B1363" s="217"/>
      <c r="C1363" s="190"/>
      <c r="D1363" s="190" t="s">
        <v>90</v>
      </c>
      <c r="E1363" s="218" t="s">
        <v>89</v>
      </c>
      <c r="F1363" s="219">
        <f>[2]Source!DO1290</f>
        <v>94</v>
      </c>
      <c r="G1363" s="220"/>
      <c r="H1363" s="221"/>
      <c r="I1363" s="219"/>
      <c r="J1363" s="222">
        <f>SUM(S1356:S1362)</f>
        <v>110.73</v>
      </c>
      <c r="K1363" s="219">
        <f>[2]Source!CA1290</f>
        <v>45</v>
      </c>
      <c r="L1363" s="222">
        <f>SUM(T1356:T1362)</f>
        <v>1284.43</v>
      </c>
    </row>
    <row r="1364" spans="1:22" ht="15" x14ac:dyDescent="0.25">
      <c r="A1364" s="217"/>
      <c r="B1364" s="217"/>
      <c r="C1364" s="190"/>
      <c r="D1364" s="190" t="s">
        <v>91</v>
      </c>
      <c r="E1364" s="218" t="s">
        <v>89</v>
      </c>
      <c r="F1364" s="219">
        <f>175</f>
        <v>175</v>
      </c>
      <c r="G1364" s="220"/>
      <c r="H1364" s="221"/>
      <c r="I1364" s="219"/>
      <c r="J1364" s="222">
        <f>SUM(U1356:U1363)-J1371</f>
        <v>2.29</v>
      </c>
      <c r="K1364" s="219">
        <f>157</f>
        <v>157</v>
      </c>
      <c r="L1364" s="222">
        <f>SUM(V1356:V1363)-L1371</f>
        <v>49.83</v>
      </c>
    </row>
    <row r="1365" spans="1:22" ht="15" x14ac:dyDescent="0.25">
      <c r="A1365" s="224"/>
      <c r="B1365" s="224"/>
      <c r="C1365" s="191"/>
      <c r="D1365" s="191" t="s">
        <v>92</v>
      </c>
      <c r="E1365" s="225" t="s">
        <v>93</v>
      </c>
      <c r="F1365" s="226">
        <f>[2]Source!AQ1289</f>
        <v>56.5</v>
      </c>
      <c r="G1365" s="227"/>
      <c r="H1365" s="228" t="str">
        <f>[2]Source!DI1289</f>
        <v/>
      </c>
      <c r="I1365" s="226">
        <f>[2]Source!AV1290</f>
        <v>1.0669999999999999</v>
      </c>
      <c r="J1365" s="229">
        <f>[2]Source!U1289</f>
        <v>6.37</v>
      </c>
      <c r="K1365" s="226"/>
      <c r="L1365" s="229"/>
    </row>
    <row r="1366" spans="1:22" ht="14.25" x14ac:dyDescent="0.2">
      <c r="D1366" s="230" t="s">
        <v>94</v>
      </c>
      <c r="I1366" s="462">
        <f>J1357+J1358+J1360+J1362+J1363+J1364+SUM(J1361:J1361)</f>
        <v>2146.25</v>
      </c>
      <c r="J1366" s="462"/>
      <c r="K1366" s="462">
        <f>L1357+L1358+L1360+L1362+L1363+L1364+SUM(L1361:L1361)</f>
        <v>12514.46</v>
      </c>
      <c r="L1366" s="462"/>
      <c r="O1366" s="231">
        <f>J1357+J1358+J1360+J1362+J1363+J1364+SUM(J1361:J1361)</f>
        <v>2146.25</v>
      </c>
      <c r="P1366" s="231">
        <f>L1357+L1358+L1360+L1362+L1363+L1364+SUM(L1361:L1361)</f>
        <v>12514.46</v>
      </c>
    </row>
    <row r="1368" spans="1:22" ht="60" x14ac:dyDescent="0.25">
      <c r="A1368" s="217">
        <v>187</v>
      </c>
      <c r="B1368" s="217" t="str">
        <f>CONCATENATE([2]Source!E1289, "/1")</f>
        <v>193/1</v>
      </c>
      <c r="C1368" s="190" t="s">
        <v>351</v>
      </c>
      <c r="D1368" s="190" t="s">
        <v>95</v>
      </c>
      <c r="E1368" s="218" t="str">
        <f>[2]Source!H1289</f>
        <v>100 м2 поверхности воздуховодов</v>
      </c>
      <c r="F1368" s="219">
        <f>[2]Source!I1289</f>
        <v>0.1056</v>
      </c>
      <c r="G1368" s="220"/>
      <c r="H1368" s="221"/>
      <c r="I1368" s="219"/>
      <c r="J1368" s="222"/>
      <c r="K1368" s="219"/>
      <c r="L1368" s="222"/>
    </row>
    <row r="1369" spans="1:22" ht="15" x14ac:dyDescent="0.25">
      <c r="A1369" s="217"/>
      <c r="B1369" s="217"/>
      <c r="C1369" s="190"/>
      <c r="D1369" s="190" t="s">
        <v>85</v>
      </c>
      <c r="E1369" s="218"/>
      <c r="F1369" s="219"/>
      <c r="G1369" s="220">
        <f t="shared" ref="G1369:L1369" si="60">G1370</f>
        <v>11.62</v>
      </c>
      <c r="H1369" s="232" t="str">
        <f t="shared" si="60"/>
        <v>)*(1.67-1)</v>
      </c>
      <c r="I1369" s="219">
        <f t="shared" si="60"/>
        <v>1.0669999999999999</v>
      </c>
      <c r="J1369" s="222">
        <f t="shared" si="60"/>
        <v>0.88</v>
      </c>
      <c r="K1369" s="219">
        <f t="shared" si="60"/>
        <v>24.23</v>
      </c>
      <c r="L1369" s="222">
        <f t="shared" si="60"/>
        <v>21.32</v>
      </c>
    </row>
    <row r="1370" spans="1:22" ht="15" x14ac:dyDescent="0.25">
      <c r="A1370" s="217"/>
      <c r="B1370" s="217"/>
      <c r="C1370" s="190"/>
      <c r="D1370" s="190" t="s">
        <v>86</v>
      </c>
      <c r="E1370" s="218"/>
      <c r="F1370" s="219"/>
      <c r="G1370" s="220">
        <f>[2]Source!AN1289</f>
        <v>11.62</v>
      </c>
      <c r="H1370" s="232" t="s">
        <v>96</v>
      </c>
      <c r="I1370" s="219">
        <f>[2]Source!AV1290</f>
        <v>1.0669999999999999</v>
      </c>
      <c r="J1370" s="223">
        <f>ROUND(F1356*G1370*I1370*(1.67-1), 2)</f>
        <v>0.88</v>
      </c>
      <c r="K1370" s="219">
        <f>IF([2]Source!BS1290&lt;&gt; 0, [2]Source!BS1290, 1)</f>
        <v>24.23</v>
      </c>
      <c r="L1370" s="223">
        <f>ROUND(ROUND(F1356*G1370*I1370*(1.67-1), 2)*K1370, 2)</f>
        <v>21.32</v>
      </c>
    </row>
    <row r="1371" spans="1:22" ht="15" x14ac:dyDescent="0.25">
      <c r="A1371" s="217"/>
      <c r="B1371" s="217"/>
      <c r="C1371" s="190"/>
      <c r="D1371" s="190" t="s">
        <v>91</v>
      </c>
      <c r="E1371" s="218" t="s">
        <v>89</v>
      </c>
      <c r="F1371" s="219">
        <f>175</f>
        <v>175</v>
      </c>
      <c r="G1371" s="220"/>
      <c r="H1371" s="221"/>
      <c r="I1371" s="219"/>
      <c r="J1371" s="222">
        <f>ROUND(J1370*(F1371/100), 2)</f>
        <v>1.54</v>
      </c>
      <c r="K1371" s="219">
        <f>157</f>
        <v>157</v>
      </c>
      <c r="L1371" s="222">
        <f>ROUND(L1370*(K1371/100), 2)</f>
        <v>33.47</v>
      </c>
    </row>
    <row r="1372" spans="1:22" ht="14.25" x14ac:dyDescent="0.2">
      <c r="A1372" s="192"/>
      <c r="B1372" s="192"/>
      <c r="C1372" s="192"/>
      <c r="D1372" s="233" t="s">
        <v>94</v>
      </c>
      <c r="E1372" s="192"/>
      <c r="F1372" s="192"/>
      <c r="G1372" s="192"/>
      <c r="H1372" s="192"/>
      <c r="I1372" s="463">
        <f>J1371+J1370</f>
        <v>2.42</v>
      </c>
      <c r="J1372" s="463"/>
      <c r="K1372" s="463">
        <f>L1371+L1370</f>
        <v>54.79</v>
      </c>
      <c r="L1372" s="463"/>
      <c r="O1372" s="231">
        <f>I1372</f>
        <v>2.42</v>
      </c>
      <c r="P1372" s="231">
        <f>K1372</f>
        <v>54.79</v>
      </c>
    </row>
    <row r="1374" spans="1:22" ht="60" x14ac:dyDescent="0.25">
      <c r="A1374" s="217">
        <v>188</v>
      </c>
      <c r="B1374" s="217" t="str">
        <f>[2]Source!E1361</f>
        <v>217</v>
      </c>
      <c r="C1374" s="190" t="s">
        <v>352</v>
      </c>
      <c r="D1374" s="190" t="s">
        <v>153</v>
      </c>
      <c r="E1374" s="218" t="str">
        <f>[2]Source!H1361</f>
        <v>100 м2 окрашиваемой поверхности</v>
      </c>
      <c r="F1374" s="219">
        <f>[2]Source!I1361</f>
        <v>2.57</v>
      </c>
      <c r="G1374" s="220"/>
      <c r="H1374" s="221"/>
      <c r="I1374" s="219"/>
      <c r="J1374" s="222"/>
      <c r="K1374" s="219"/>
      <c r="L1374" s="222"/>
      <c r="Q1374" s="113">
        <f>[2]Source!X1361</f>
        <v>689.12</v>
      </c>
      <c r="R1374" s="113">
        <f>[2]Source!X1362</f>
        <v>12244.81</v>
      </c>
      <c r="S1374" s="113">
        <f>[2]Source!Y1361</f>
        <v>482.39</v>
      </c>
      <c r="T1374" s="113">
        <f>[2]Source!Y1362</f>
        <v>5844.12</v>
      </c>
      <c r="U1374" s="113">
        <f>ROUND((175/100)*ROUND([2]Source!R1361, 2), 2)</f>
        <v>46.04</v>
      </c>
      <c r="V1374" s="113">
        <f>ROUND((157/100)*ROUND([2]Source!R1362, 2), 2)</f>
        <v>1000.86</v>
      </c>
    </row>
    <row r="1375" spans="1:22" ht="15" x14ac:dyDescent="0.25">
      <c r="A1375" s="217"/>
      <c r="B1375" s="217"/>
      <c r="C1375" s="190"/>
      <c r="D1375" s="190" t="s">
        <v>84</v>
      </c>
      <c r="E1375" s="218"/>
      <c r="F1375" s="219"/>
      <c r="G1375" s="220">
        <f>[2]Source!AO1361</f>
        <v>130.54</v>
      </c>
      <c r="H1375" s="221" t="str">
        <f>[2]Source!DG1361</f>
        <v>)*1,67</v>
      </c>
      <c r="I1375" s="219">
        <f>[2]Source!AV1362</f>
        <v>1.0249999999999999</v>
      </c>
      <c r="J1375" s="222">
        <f>[2]Source!S1361</f>
        <v>574.27</v>
      </c>
      <c r="K1375" s="219">
        <f>IF([2]Source!BA1362&lt;&gt; 0, [2]Source!BA1362, 1)</f>
        <v>24.23</v>
      </c>
      <c r="L1375" s="222">
        <f>[2]Source!S1362</f>
        <v>13914.56</v>
      </c>
    </row>
    <row r="1376" spans="1:22" ht="15" x14ac:dyDescent="0.25">
      <c r="A1376" s="217"/>
      <c r="B1376" s="217"/>
      <c r="C1376" s="190"/>
      <c r="D1376" s="190" t="s">
        <v>85</v>
      </c>
      <c r="E1376" s="218"/>
      <c r="F1376" s="219"/>
      <c r="G1376" s="220">
        <f>[2]Source!AM1361</f>
        <v>25.31</v>
      </c>
      <c r="H1376" s="221" t="str">
        <f>[2]Source!DE1361</f>
        <v/>
      </c>
      <c r="I1376" s="219">
        <f>[2]Source!AV1362</f>
        <v>1.0249999999999999</v>
      </c>
      <c r="J1376" s="222">
        <f>[2]Source!Q1361-J1387</f>
        <v>66.67</v>
      </c>
      <c r="K1376" s="219">
        <f>IF([2]Source!BB1362&lt;&gt; 0, [2]Source!BB1362, 1)</f>
        <v>9.9700000000000006</v>
      </c>
      <c r="L1376" s="222">
        <f>[2]Source!Q1362-L1387</f>
        <v>664.7</v>
      </c>
    </row>
    <row r="1377" spans="1:22" ht="15" x14ac:dyDescent="0.25">
      <c r="A1377" s="217"/>
      <c r="B1377" s="217"/>
      <c r="C1377" s="190"/>
      <c r="D1377" s="190" t="s">
        <v>86</v>
      </c>
      <c r="E1377" s="218"/>
      <c r="F1377" s="219"/>
      <c r="G1377" s="220">
        <f>[2]Source!AN1361</f>
        <v>5.98</v>
      </c>
      <c r="H1377" s="221" t="str">
        <f>[2]Source!DE1361</f>
        <v/>
      </c>
      <c r="I1377" s="219">
        <f>[2]Source!AV1362</f>
        <v>1.0249999999999999</v>
      </c>
      <c r="J1377" s="223">
        <f>[2]Source!R1361-J1388</f>
        <v>15.76</v>
      </c>
      <c r="K1377" s="219">
        <f>IF([2]Source!BS1362&lt;&gt; 0, [2]Source!BS1362, 1)</f>
        <v>24.23</v>
      </c>
      <c r="L1377" s="223">
        <f>[2]Source!R1362-L1388</f>
        <v>381.86</v>
      </c>
    </row>
    <row r="1378" spans="1:22" ht="15" x14ac:dyDescent="0.25">
      <c r="A1378" s="217"/>
      <c r="B1378" s="217"/>
      <c r="C1378" s="190"/>
      <c r="D1378" s="190" t="s">
        <v>87</v>
      </c>
      <c r="E1378" s="218"/>
      <c r="F1378" s="219"/>
      <c r="G1378" s="220">
        <f>[2]Source!AL1361</f>
        <v>0.49</v>
      </c>
      <c r="H1378" s="221" t="str">
        <f>[2]Source!DD1361</f>
        <v/>
      </c>
      <c r="I1378" s="219">
        <f>[2]Source!AW1362</f>
        <v>1</v>
      </c>
      <c r="J1378" s="222">
        <f>[2]Source!P1361</f>
        <v>1.26</v>
      </c>
      <c r="K1378" s="219">
        <f>IF([2]Source!BC1362&lt;&gt; 0, [2]Source!BC1362, 1)</f>
        <v>5.57</v>
      </c>
      <c r="L1378" s="222">
        <f>[2]Source!P1362</f>
        <v>7.02</v>
      </c>
    </row>
    <row r="1379" spans="1:22" ht="45" x14ac:dyDescent="0.25">
      <c r="A1379" s="217">
        <v>189</v>
      </c>
      <c r="B1379" s="217" t="str">
        <f>[2]Source!E1363</f>
        <v>217,1</v>
      </c>
      <c r="C1379" s="190" t="str">
        <f>[2]Source!F1363</f>
        <v>1.1-1-466</v>
      </c>
      <c r="D1379" s="190" t="s">
        <v>154</v>
      </c>
      <c r="E1379" s="218" t="str">
        <f>[2]Source!H1363</f>
        <v>т</v>
      </c>
      <c r="F1379" s="219">
        <f>[2]Source!I1363</f>
        <v>7.0161000000000001E-2</v>
      </c>
      <c r="G1379" s="220">
        <f>[2]Source!AK1363</f>
        <v>17822.41</v>
      </c>
      <c r="H1379" s="242" t="s">
        <v>97</v>
      </c>
      <c r="I1379" s="219">
        <f>[2]Source!AW1364</f>
        <v>1</v>
      </c>
      <c r="J1379" s="222">
        <f>[2]Source!O1363</f>
        <v>1250.44</v>
      </c>
      <c r="K1379" s="219">
        <f>IF([2]Source!BC1364&lt;&gt; 0, [2]Source!BC1364, 1)</f>
        <v>2.91</v>
      </c>
      <c r="L1379" s="222">
        <f>[2]Source!O1364</f>
        <v>3638.78</v>
      </c>
      <c r="Q1379" s="113">
        <f>[2]Source!X1363</f>
        <v>0</v>
      </c>
      <c r="R1379" s="113">
        <f>[2]Source!X1364</f>
        <v>0</v>
      </c>
      <c r="S1379" s="113">
        <f>[2]Source!Y1363</f>
        <v>0</v>
      </c>
      <c r="T1379" s="113">
        <f>[2]Source!Y1364</f>
        <v>0</v>
      </c>
      <c r="U1379" s="113">
        <f>ROUND((175/100)*ROUND([2]Source!R1363, 2), 2)</f>
        <v>0</v>
      </c>
      <c r="V1379" s="113">
        <f>ROUND((157/100)*ROUND([2]Source!R1364, 2), 2)</f>
        <v>0</v>
      </c>
    </row>
    <row r="1380" spans="1:22" ht="15" x14ac:dyDescent="0.25">
      <c r="A1380" s="217"/>
      <c r="B1380" s="217"/>
      <c r="C1380" s="190"/>
      <c r="D1380" s="190" t="s">
        <v>88</v>
      </c>
      <c r="E1380" s="218" t="s">
        <v>89</v>
      </c>
      <c r="F1380" s="219">
        <f>[2]Source!DN1362</f>
        <v>120</v>
      </c>
      <c r="G1380" s="220"/>
      <c r="H1380" s="221"/>
      <c r="I1380" s="219"/>
      <c r="J1380" s="222">
        <f>SUM(Q1374:Q1379)</f>
        <v>689.12</v>
      </c>
      <c r="K1380" s="219">
        <f>[2]Source!BZ1362</f>
        <v>88</v>
      </c>
      <c r="L1380" s="222">
        <f>SUM(R1374:R1379)</f>
        <v>12244.81</v>
      </c>
    </row>
    <row r="1381" spans="1:22" ht="15" x14ac:dyDescent="0.25">
      <c r="A1381" s="217"/>
      <c r="B1381" s="217"/>
      <c r="C1381" s="190"/>
      <c r="D1381" s="190" t="s">
        <v>90</v>
      </c>
      <c r="E1381" s="218" t="s">
        <v>89</v>
      </c>
      <c r="F1381" s="219">
        <f>[2]Source!DO1362</f>
        <v>84</v>
      </c>
      <c r="G1381" s="220"/>
      <c r="H1381" s="221"/>
      <c r="I1381" s="219"/>
      <c r="J1381" s="222">
        <f>SUM(S1374:S1380)</f>
        <v>482.39</v>
      </c>
      <c r="K1381" s="219">
        <f>[2]Source!CA1362</f>
        <v>42</v>
      </c>
      <c r="L1381" s="222">
        <f>SUM(T1374:T1380)</f>
        <v>5844.12</v>
      </c>
    </row>
    <row r="1382" spans="1:22" ht="15" x14ac:dyDescent="0.25">
      <c r="A1382" s="217"/>
      <c r="B1382" s="217"/>
      <c r="C1382" s="190"/>
      <c r="D1382" s="190" t="s">
        <v>91</v>
      </c>
      <c r="E1382" s="218" t="s">
        <v>89</v>
      </c>
      <c r="F1382" s="219">
        <f>175</f>
        <v>175</v>
      </c>
      <c r="G1382" s="220"/>
      <c r="H1382" s="221"/>
      <c r="I1382" s="219"/>
      <c r="J1382" s="222">
        <f>SUM(U1374:U1381)-J1389</f>
        <v>27.58</v>
      </c>
      <c r="K1382" s="219">
        <f>157</f>
        <v>157</v>
      </c>
      <c r="L1382" s="222">
        <f>SUM(V1374:V1381)-L1389</f>
        <v>599.52</v>
      </c>
    </row>
    <row r="1383" spans="1:22" ht="15" x14ac:dyDescent="0.25">
      <c r="A1383" s="224"/>
      <c r="B1383" s="224"/>
      <c r="C1383" s="191"/>
      <c r="D1383" s="191" t="s">
        <v>92</v>
      </c>
      <c r="E1383" s="225" t="s">
        <v>93</v>
      </c>
      <c r="F1383" s="226">
        <f>[2]Source!AQ1361</f>
        <v>11.1</v>
      </c>
      <c r="G1383" s="227"/>
      <c r="H1383" s="228" t="str">
        <f>[2]Source!DI1361</f>
        <v/>
      </c>
      <c r="I1383" s="226">
        <f>[2]Source!AV1362</f>
        <v>1.0249999999999999</v>
      </c>
      <c r="J1383" s="229">
        <f>[2]Source!U1361</f>
        <v>29.24</v>
      </c>
      <c r="K1383" s="226"/>
      <c r="L1383" s="229"/>
    </row>
    <row r="1384" spans="1:22" ht="14.25" x14ac:dyDescent="0.2">
      <c r="D1384" s="230" t="s">
        <v>94</v>
      </c>
      <c r="I1384" s="462">
        <f>J1375+J1376+J1378+J1380+J1381+J1382+SUM(J1379:J1379)</f>
        <v>3091.73</v>
      </c>
      <c r="J1384" s="462"/>
      <c r="K1384" s="462">
        <f>L1375+L1376+L1378+L1380+L1381+L1382+SUM(L1379:L1379)</f>
        <v>36913.51</v>
      </c>
      <c r="L1384" s="462"/>
      <c r="O1384" s="231">
        <f>J1375+J1376+J1378+J1380+J1381+J1382+SUM(J1379:J1379)</f>
        <v>3091.73</v>
      </c>
      <c r="P1384" s="231">
        <f>L1375+L1376+L1378+L1380+L1381+L1382+SUM(L1379:L1379)</f>
        <v>36913.51</v>
      </c>
    </row>
    <row r="1386" spans="1:22" ht="60" x14ac:dyDescent="0.25">
      <c r="A1386" s="217">
        <v>190</v>
      </c>
      <c r="B1386" s="217" t="str">
        <f>CONCATENATE([2]Source!E1361, "/1")</f>
        <v>217/1</v>
      </c>
      <c r="C1386" s="190" t="s">
        <v>353</v>
      </c>
      <c r="D1386" s="190" t="s">
        <v>95</v>
      </c>
      <c r="E1386" s="218" t="str">
        <f>[2]Source!H1361</f>
        <v>100 м2 окрашиваемой поверхности</v>
      </c>
      <c r="F1386" s="219">
        <f>[2]Source!I1361</f>
        <v>2.57</v>
      </c>
      <c r="G1386" s="220"/>
      <c r="H1386" s="221"/>
      <c r="I1386" s="219"/>
      <c r="J1386" s="222"/>
      <c r="K1386" s="219"/>
      <c r="L1386" s="222"/>
    </row>
    <row r="1387" spans="1:22" ht="15" x14ac:dyDescent="0.25">
      <c r="A1387" s="217"/>
      <c r="B1387" s="217"/>
      <c r="C1387" s="190"/>
      <c r="D1387" s="190" t="s">
        <v>85</v>
      </c>
      <c r="E1387" s="218"/>
      <c r="F1387" s="219"/>
      <c r="G1387" s="220">
        <f t="shared" ref="G1387:L1387" si="61">G1388</f>
        <v>5.98</v>
      </c>
      <c r="H1387" s="232" t="str">
        <f t="shared" si="61"/>
        <v>)*(1.67-1)</v>
      </c>
      <c r="I1387" s="219">
        <f t="shared" si="61"/>
        <v>1.0249999999999999</v>
      </c>
      <c r="J1387" s="222">
        <f t="shared" si="61"/>
        <v>10.55</v>
      </c>
      <c r="K1387" s="219">
        <f t="shared" si="61"/>
        <v>24.23</v>
      </c>
      <c r="L1387" s="222">
        <f t="shared" si="61"/>
        <v>255.63</v>
      </c>
    </row>
    <row r="1388" spans="1:22" ht="15" x14ac:dyDescent="0.25">
      <c r="A1388" s="217"/>
      <c r="B1388" s="217"/>
      <c r="C1388" s="190"/>
      <c r="D1388" s="190" t="s">
        <v>86</v>
      </c>
      <c r="E1388" s="218"/>
      <c r="F1388" s="219"/>
      <c r="G1388" s="220">
        <f>[2]Source!AN1361</f>
        <v>5.98</v>
      </c>
      <c r="H1388" s="232" t="s">
        <v>96</v>
      </c>
      <c r="I1388" s="219">
        <f>[2]Source!AV1362</f>
        <v>1.0249999999999999</v>
      </c>
      <c r="J1388" s="223">
        <f>ROUND(F1374*G1388*I1388*(1.67-1), 2)</f>
        <v>10.55</v>
      </c>
      <c r="K1388" s="219">
        <f>IF([2]Source!BS1362&lt;&gt; 0, [2]Source!BS1362, 1)</f>
        <v>24.23</v>
      </c>
      <c r="L1388" s="223">
        <f>ROUND(ROUND(F1374*G1388*I1388*(1.67-1), 2)*K1388, 2)</f>
        <v>255.63</v>
      </c>
    </row>
    <row r="1389" spans="1:22" ht="15" x14ac:dyDescent="0.25">
      <c r="A1389" s="217"/>
      <c r="B1389" s="217"/>
      <c r="C1389" s="190"/>
      <c r="D1389" s="190" t="s">
        <v>91</v>
      </c>
      <c r="E1389" s="218" t="s">
        <v>89</v>
      </c>
      <c r="F1389" s="219">
        <f>175</f>
        <v>175</v>
      </c>
      <c r="G1389" s="220"/>
      <c r="H1389" s="221"/>
      <c r="I1389" s="219"/>
      <c r="J1389" s="222">
        <f>ROUND(J1388*(F1389/100), 2)</f>
        <v>18.46</v>
      </c>
      <c r="K1389" s="219">
        <f>157</f>
        <v>157</v>
      </c>
      <c r="L1389" s="222">
        <f>ROUND(L1388*(K1389/100), 2)</f>
        <v>401.34</v>
      </c>
    </row>
    <row r="1390" spans="1:22" ht="14.25" x14ac:dyDescent="0.2">
      <c r="A1390" s="192"/>
      <c r="B1390" s="192"/>
      <c r="C1390" s="192"/>
      <c r="D1390" s="233" t="s">
        <v>94</v>
      </c>
      <c r="E1390" s="192"/>
      <c r="F1390" s="192"/>
      <c r="G1390" s="192"/>
      <c r="H1390" s="192"/>
      <c r="I1390" s="463">
        <f>J1389+J1388</f>
        <v>29.01</v>
      </c>
      <c r="J1390" s="463"/>
      <c r="K1390" s="463">
        <f>L1389+L1388</f>
        <v>656.97</v>
      </c>
      <c r="L1390" s="463"/>
      <c r="O1390" s="231">
        <f>I1390</f>
        <v>29.01</v>
      </c>
      <c r="P1390" s="231">
        <f>K1390</f>
        <v>656.97</v>
      </c>
    </row>
    <row r="1393" spans="1:22" ht="14.25" x14ac:dyDescent="0.2">
      <c r="A1393" s="464" t="str">
        <f>CONCATENATE("Итого по подразделу: ",IF([2]Source!G1386&lt;&gt;"Новый подраздел", [2]Source!G1386, ""))</f>
        <v>Итого по подразделу: В2-35</v>
      </c>
      <c r="B1393" s="464"/>
      <c r="C1393" s="464"/>
      <c r="D1393" s="464"/>
      <c r="E1393" s="464"/>
      <c r="F1393" s="464"/>
      <c r="G1393" s="464"/>
      <c r="H1393" s="464"/>
      <c r="I1393" s="465">
        <f>SUM(O855:O1392)</f>
        <v>134752.54</v>
      </c>
      <c r="J1393" s="466"/>
      <c r="K1393" s="465">
        <f>SUM(P855:P1392)</f>
        <v>956631.36</v>
      </c>
      <c r="L1393" s="466"/>
    </row>
    <row r="1394" spans="1:22" hidden="1" x14ac:dyDescent="0.2">
      <c r="A1394" s="113" t="s">
        <v>44</v>
      </c>
      <c r="J1394" s="113">
        <f>SUM(W855:W1393)</f>
        <v>0</v>
      </c>
      <c r="K1394" s="113">
        <f>SUM(X855:X1393)</f>
        <v>0</v>
      </c>
    </row>
    <row r="1395" spans="1:22" hidden="1" x14ac:dyDescent="0.2">
      <c r="A1395" s="113" t="s">
        <v>45</v>
      </c>
      <c r="J1395" s="113">
        <f>SUM(Y855:Y1394)</f>
        <v>0</v>
      </c>
      <c r="K1395" s="113">
        <f>SUM(Z855:Z1394)</f>
        <v>0</v>
      </c>
    </row>
    <row r="1397" spans="1:22" ht="16.5" x14ac:dyDescent="0.25">
      <c r="A1397" s="451" t="str">
        <f>CONCATENATE("Подраздел: ",IF([2]Source!G1416&lt;&gt;"Новый подраздел", [2]Source!G1416, ""))</f>
        <v>Подраздел: Грунтовка Лист 20 п. 63.</v>
      </c>
      <c r="B1397" s="451"/>
      <c r="C1397" s="451"/>
      <c r="D1397" s="451"/>
      <c r="E1397" s="451"/>
      <c r="F1397" s="451"/>
      <c r="G1397" s="451"/>
      <c r="H1397" s="451"/>
      <c r="I1397" s="451"/>
      <c r="J1397" s="451"/>
      <c r="K1397" s="451"/>
      <c r="L1397" s="451"/>
    </row>
    <row r="1398" spans="1:22" ht="53.25" x14ac:dyDescent="0.25">
      <c r="A1398" s="217">
        <v>191</v>
      </c>
      <c r="B1398" s="217" t="str">
        <f>[2]Source!E1420</f>
        <v>217</v>
      </c>
      <c r="C1398" s="190" t="s">
        <v>354</v>
      </c>
      <c r="D1398" s="190" t="s">
        <v>155</v>
      </c>
      <c r="E1398" s="218" t="str">
        <f>[2]Source!H1420</f>
        <v>100 м2</v>
      </c>
      <c r="F1398" s="219">
        <f>[2]Source!I1420</f>
        <v>1.89</v>
      </c>
      <c r="G1398" s="220"/>
      <c r="H1398" s="221"/>
      <c r="I1398" s="219"/>
      <c r="J1398" s="222"/>
      <c r="K1398" s="219"/>
      <c r="L1398" s="222"/>
      <c r="Q1398" s="113">
        <f>[2]Source!X1420</f>
        <v>257.22000000000003</v>
      </c>
      <c r="R1398" s="113">
        <f>[2]Source!X1421</f>
        <v>5045.28</v>
      </c>
      <c r="S1398" s="113">
        <f>[2]Source!Y1420</f>
        <v>188.63</v>
      </c>
      <c r="T1398" s="113">
        <f>[2]Source!Y1421</f>
        <v>2433.6</v>
      </c>
      <c r="U1398" s="113">
        <f>ROUND((175/100)*ROUND([2]Source!R1420, 2), 2)</f>
        <v>10.82</v>
      </c>
      <c r="V1398" s="113">
        <f>ROUND((157/100)*ROUND([2]Source!R1421, 2), 2)</f>
        <v>235.09</v>
      </c>
    </row>
    <row r="1399" spans="1:22" ht="15" x14ac:dyDescent="0.25">
      <c r="A1399" s="217"/>
      <c r="B1399" s="217"/>
      <c r="C1399" s="190"/>
      <c r="D1399" s="190" t="s">
        <v>84</v>
      </c>
      <c r="E1399" s="218"/>
      <c r="F1399" s="219"/>
      <c r="G1399" s="220">
        <f>[2]Source!AO1420</f>
        <v>74.13</v>
      </c>
      <c r="H1399" s="221" t="str">
        <f>[2]Source!DG1420</f>
        <v>)*1,67</v>
      </c>
      <c r="I1399" s="219">
        <f>[2]Source!AV1421</f>
        <v>1.0469999999999999</v>
      </c>
      <c r="J1399" s="222">
        <f>[2]Source!S1420</f>
        <v>244.97</v>
      </c>
      <c r="K1399" s="219">
        <f>IF([2]Source!BA1421&lt;&gt; 0, [2]Source!BA1421, 1)</f>
        <v>24.23</v>
      </c>
      <c r="L1399" s="222">
        <f>[2]Source!S1421</f>
        <v>5935.62</v>
      </c>
    </row>
    <row r="1400" spans="1:22" ht="15" x14ac:dyDescent="0.25">
      <c r="A1400" s="217"/>
      <c r="B1400" s="217"/>
      <c r="C1400" s="190"/>
      <c r="D1400" s="190" t="s">
        <v>85</v>
      </c>
      <c r="E1400" s="218"/>
      <c r="F1400" s="219"/>
      <c r="G1400" s="220">
        <f>[2]Source!AM1420</f>
        <v>20.89</v>
      </c>
      <c r="H1400" s="221" t="str">
        <f>[2]Source!DE1420</f>
        <v/>
      </c>
      <c r="I1400" s="219">
        <f>[2]Source!AV1421</f>
        <v>1.0469999999999999</v>
      </c>
      <c r="J1400" s="222">
        <f>[2]Source!Q1420-J1411</f>
        <v>41.34</v>
      </c>
      <c r="K1400" s="219">
        <f>IF([2]Source!BB1421&lt;&gt; 0, [2]Source!BB1421, 1)</f>
        <v>6.17</v>
      </c>
      <c r="L1400" s="222">
        <f>[2]Source!Q1421-L1411</f>
        <v>255.07</v>
      </c>
    </row>
    <row r="1401" spans="1:22" ht="15" x14ac:dyDescent="0.25">
      <c r="A1401" s="217"/>
      <c r="B1401" s="217"/>
      <c r="C1401" s="190"/>
      <c r="D1401" s="190" t="s">
        <v>86</v>
      </c>
      <c r="E1401" s="218"/>
      <c r="F1401" s="219"/>
      <c r="G1401" s="220">
        <f>[2]Source!AN1420</f>
        <v>1.87</v>
      </c>
      <c r="H1401" s="221" t="str">
        <f>[2]Source!DE1420</f>
        <v/>
      </c>
      <c r="I1401" s="219">
        <f>[2]Source!AV1421</f>
        <v>1.0469999999999999</v>
      </c>
      <c r="J1401" s="223">
        <f>[2]Source!R1420-J1412</f>
        <v>3.7</v>
      </c>
      <c r="K1401" s="219">
        <f>IF([2]Source!BS1421&lt;&gt; 0, [2]Source!BS1421, 1)</f>
        <v>24.23</v>
      </c>
      <c r="L1401" s="223">
        <f>[2]Source!R1421-L1412</f>
        <v>89.65</v>
      </c>
    </row>
    <row r="1402" spans="1:22" ht="15" x14ac:dyDescent="0.25">
      <c r="A1402" s="217"/>
      <c r="B1402" s="217"/>
      <c r="C1402" s="190"/>
      <c r="D1402" s="190" t="s">
        <v>87</v>
      </c>
      <c r="E1402" s="218"/>
      <c r="F1402" s="219"/>
      <c r="G1402" s="220">
        <f>[2]Source!AL1420</f>
        <v>9.4600000000000009</v>
      </c>
      <c r="H1402" s="221" t="str">
        <f>[2]Source!DD1420</f>
        <v/>
      </c>
      <c r="I1402" s="219">
        <f>[2]Source!AW1421</f>
        <v>1</v>
      </c>
      <c r="J1402" s="222">
        <f>[2]Source!P1420</f>
        <v>17.88</v>
      </c>
      <c r="K1402" s="219">
        <f>IF([2]Source!BC1421&lt;&gt; 0, [2]Source!BC1421, 1)</f>
        <v>6.08</v>
      </c>
      <c r="L1402" s="222">
        <f>[2]Source!P1421</f>
        <v>108.71</v>
      </c>
    </row>
    <row r="1403" spans="1:22" ht="15" x14ac:dyDescent="0.25">
      <c r="A1403" s="217">
        <v>192</v>
      </c>
      <c r="B1403" s="217" t="str">
        <f>[2]Source!E1422</f>
        <v>217,1</v>
      </c>
      <c r="C1403" s="190" t="str">
        <f>[2]Source!F1422</f>
        <v>1.1-1-165</v>
      </c>
      <c r="D1403" s="190" t="s">
        <v>156</v>
      </c>
      <c r="E1403" s="218" t="str">
        <f>[2]Source!H1422</f>
        <v>т</v>
      </c>
      <c r="F1403" s="219">
        <f>[2]Source!I1422</f>
        <v>1.7010000000000001E-2</v>
      </c>
      <c r="G1403" s="220">
        <f>[2]Source!AK1422</f>
        <v>18660.61</v>
      </c>
      <c r="H1403" s="242" t="s">
        <v>97</v>
      </c>
      <c r="I1403" s="219">
        <f>[2]Source!AW1423</f>
        <v>1</v>
      </c>
      <c r="J1403" s="222">
        <f>[2]Source!O1422</f>
        <v>317.42</v>
      </c>
      <c r="K1403" s="219">
        <f>IF([2]Source!BC1423&lt;&gt; 0, [2]Source!BC1423, 1)</f>
        <v>2.08</v>
      </c>
      <c r="L1403" s="222">
        <f>[2]Source!O1423</f>
        <v>660.23</v>
      </c>
      <c r="Q1403" s="113">
        <f>[2]Source!X1422</f>
        <v>0</v>
      </c>
      <c r="R1403" s="113">
        <f>[2]Source!X1423</f>
        <v>0</v>
      </c>
      <c r="S1403" s="113">
        <f>[2]Source!Y1422</f>
        <v>0</v>
      </c>
      <c r="T1403" s="113">
        <f>[2]Source!Y1423</f>
        <v>0</v>
      </c>
      <c r="U1403" s="113">
        <f>ROUND((175/100)*ROUND([2]Source!R1422, 2), 2)</f>
        <v>0</v>
      </c>
      <c r="V1403" s="113">
        <f>ROUND((157/100)*ROUND([2]Source!R1423, 2), 2)</f>
        <v>0</v>
      </c>
    </row>
    <row r="1404" spans="1:22" ht="15" x14ac:dyDescent="0.25">
      <c r="A1404" s="217"/>
      <c r="B1404" s="217"/>
      <c r="C1404" s="190"/>
      <c r="D1404" s="190" t="s">
        <v>88</v>
      </c>
      <c r="E1404" s="218" t="s">
        <v>89</v>
      </c>
      <c r="F1404" s="219">
        <f>[2]Source!DN1421</f>
        <v>105</v>
      </c>
      <c r="G1404" s="220"/>
      <c r="H1404" s="221"/>
      <c r="I1404" s="219"/>
      <c r="J1404" s="222">
        <f>SUM(Q1398:Q1403)</f>
        <v>257.22000000000003</v>
      </c>
      <c r="K1404" s="219">
        <f>[2]Source!BZ1421</f>
        <v>85</v>
      </c>
      <c r="L1404" s="222">
        <f>SUM(R1398:R1403)</f>
        <v>5045.28</v>
      </c>
    </row>
    <row r="1405" spans="1:22" ht="15" x14ac:dyDescent="0.25">
      <c r="A1405" s="217"/>
      <c r="B1405" s="217"/>
      <c r="C1405" s="190"/>
      <c r="D1405" s="190" t="s">
        <v>90</v>
      </c>
      <c r="E1405" s="218" t="s">
        <v>89</v>
      </c>
      <c r="F1405" s="219">
        <f>[2]Source!DO1421</f>
        <v>77</v>
      </c>
      <c r="G1405" s="220"/>
      <c r="H1405" s="221"/>
      <c r="I1405" s="219"/>
      <c r="J1405" s="222">
        <f>SUM(S1398:S1404)</f>
        <v>188.63</v>
      </c>
      <c r="K1405" s="219">
        <f>[2]Source!CA1421</f>
        <v>41</v>
      </c>
      <c r="L1405" s="222">
        <f>SUM(T1398:T1404)</f>
        <v>2433.6</v>
      </c>
    </row>
    <row r="1406" spans="1:22" ht="15" x14ac:dyDescent="0.25">
      <c r="A1406" s="217"/>
      <c r="B1406" s="217"/>
      <c r="C1406" s="190"/>
      <c r="D1406" s="190" t="s">
        <v>91</v>
      </c>
      <c r="E1406" s="218" t="s">
        <v>89</v>
      </c>
      <c r="F1406" s="219">
        <f>175</f>
        <v>175</v>
      </c>
      <c r="G1406" s="220"/>
      <c r="H1406" s="221"/>
      <c r="I1406" s="219"/>
      <c r="J1406" s="222">
        <f>SUM(U1398:U1405)-J1413</f>
        <v>6.48</v>
      </c>
      <c r="K1406" s="219">
        <f>157</f>
        <v>157</v>
      </c>
      <c r="L1406" s="222">
        <f>SUM(V1398:V1405)-L1413</f>
        <v>140.75</v>
      </c>
    </row>
    <row r="1407" spans="1:22" ht="15" x14ac:dyDescent="0.25">
      <c r="A1407" s="224"/>
      <c r="B1407" s="224"/>
      <c r="C1407" s="191"/>
      <c r="D1407" s="191" t="s">
        <v>92</v>
      </c>
      <c r="E1407" s="225" t="s">
        <v>93</v>
      </c>
      <c r="F1407" s="226">
        <f>[2]Source!AQ1420</f>
        <v>5.31</v>
      </c>
      <c r="G1407" s="227"/>
      <c r="H1407" s="228" t="str">
        <f>[2]Source!DI1420</f>
        <v/>
      </c>
      <c r="I1407" s="226">
        <f>[2]Source!AV1421</f>
        <v>1.0469999999999999</v>
      </c>
      <c r="J1407" s="229">
        <f>[2]Source!U1420</f>
        <v>10.51</v>
      </c>
      <c r="K1407" s="226"/>
      <c r="L1407" s="229"/>
    </row>
    <row r="1408" spans="1:22" ht="14.25" x14ac:dyDescent="0.2">
      <c r="D1408" s="230" t="s">
        <v>94</v>
      </c>
      <c r="I1408" s="462">
        <f>J1399+J1400+J1402+J1404+J1405+J1406+SUM(J1403:J1403)</f>
        <v>1073.94</v>
      </c>
      <c r="J1408" s="462"/>
      <c r="K1408" s="462">
        <f>L1399+L1400+L1402+L1404+L1405+L1406+SUM(L1403:L1403)</f>
        <v>14579.26</v>
      </c>
      <c r="L1408" s="462"/>
      <c r="O1408" s="231">
        <f>J1399+J1400+J1402+J1404+J1405+J1406+SUM(J1403:J1403)</f>
        <v>1073.94</v>
      </c>
      <c r="P1408" s="231">
        <f>L1399+L1400+L1402+L1404+L1405+L1406+SUM(L1403:L1403)</f>
        <v>14579.26</v>
      </c>
    </row>
    <row r="1410" spans="1:32" ht="53.25" x14ac:dyDescent="0.25">
      <c r="A1410" s="217">
        <v>193</v>
      </c>
      <c r="B1410" s="217" t="str">
        <f>CONCATENATE([2]Source!E1420, "/1")</f>
        <v>217/1</v>
      </c>
      <c r="C1410" s="190" t="s">
        <v>355</v>
      </c>
      <c r="D1410" s="190" t="s">
        <v>95</v>
      </c>
      <c r="E1410" s="218" t="str">
        <f>[2]Source!H1420</f>
        <v>100 м2</v>
      </c>
      <c r="F1410" s="219">
        <f>[2]Source!I1420</f>
        <v>1.89</v>
      </c>
      <c r="G1410" s="220"/>
      <c r="H1410" s="221"/>
      <c r="I1410" s="219"/>
      <c r="J1410" s="222"/>
      <c r="K1410" s="219"/>
      <c r="L1410" s="222"/>
    </row>
    <row r="1411" spans="1:32" ht="15" x14ac:dyDescent="0.25">
      <c r="A1411" s="217"/>
      <c r="B1411" s="217"/>
      <c r="C1411" s="190"/>
      <c r="D1411" s="190" t="s">
        <v>85</v>
      </c>
      <c r="E1411" s="218"/>
      <c r="F1411" s="219"/>
      <c r="G1411" s="220">
        <f t="shared" ref="G1411:L1411" si="62">G1412</f>
        <v>1.87</v>
      </c>
      <c r="H1411" s="232" t="str">
        <f t="shared" si="62"/>
        <v>)*(1.67-1)</v>
      </c>
      <c r="I1411" s="219">
        <f t="shared" si="62"/>
        <v>1.0469999999999999</v>
      </c>
      <c r="J1411" s="222">
        <f t="shared" si="62"/>
        <v>2.48</v>
      </c>
      <c r="K1411" s="219">
        <f t="shared" si="62"/>
        <v>24.23</v>
      </c>
      <c r="L1411" s="222">
        <f t="shared" si="62"/>
        <v>60.09</v>
      </c>
    </row>
    <row r="1412" spans="1:32" ht="15" x14ac:dyDescent="0.25">
      <c r="A1412" s="217"/>
      <c r="B1412" s="217"/>
      <c r="C1412" s="190"/>
      <c r="D1412" s="190" t="s">
        <v>86</v>
      </c>
      <c r="E1412" s="218"/>
      <c r="F1412" s="219"/>
      <c r="G1412" s="220">
        <f>[2]Source!AN1420</f>
        <v>1.87</v>
      </c>
      <c r="H1412" s="232" t="s">
        <v>96</v>
      </c>
      <c r="I1412" s="219">
        <f>[2]Source!AV1421</f>
        <v>1.0469999999999999</v>
      </c>
      <c r="J1412" s="223">
        <f>ROUND(F1398*G1412*I1412*(1.67-1), 2)</f>
        <v>2.48</v>
      </c>
      <c r="K1412" s="219">
        <f>IF([2]Source!BS1421&lt;&gt; 0, [2]Source!BS1421, 1)</f>
        <v>24.23</v>
      </c>
      <c r="L1412" s="223">
        <f>ROUND(ROUND(F1398*G1412*I1412*(1.67-1), 2)*K1412, 2)</f>
        <v>60.09</v>
      </c>
    </row>
    <row r="1413" spans="1:32" ht="15" x14ac:dyDescent="0.25">
      <c r="A1413" s="217"/>
      <c r="B1413" s="217"/>
      <c r="C1413" s="190"/>
      <c r="D1413" s="190" t="s">
        <v>91</v>
      </c>
      <c r="E1413" s="218" t="s">
        <v>89</v>
      </c>
      <c r="F1413" s="219">
        <f>175</f>
        <v>175</v>
      </c>
      <c r="G1413" s="220"/>
      <c r="H1413" s="221"/>
      <c r="I1413" s="219"/>
      <c r="J1413" s="222">
        <f>ROUND(J1412*(F1413/100), 2)</f>
        <v>4.34</v>
      </c>
      <c r="K1413" s="219">
        <f>157</f>
        <v>157</v>
      </c>
      <c r="L1413" s="222">
        <f>ROUND(L1412*(K1413/100), 2)</f>
        <v>94.34</v>
      </c>
    </row>
    <row r="1414" spans="1:32" ht="14.25" x14ac:dyDescent="0.2">
      <c r="A1414" s="192"/>
      <c r="B1414" s="192"/>
      <c r="C1414" s="192"/>
      <c r="D1414" s="233" t="s">
        <v>94</v>
      </c>
      <c r="E1414" s="192"/>
      <c r="F1414" s="192"/>
      <c r="G1414" s="192"/>
      <c r="H1414" s="192"/>
      <c r="I1414" s="463">
        <f>J1413+J1412</f>
        <v>6.82</v>
      </c>
      <c r="J1414" s="463"/>
      <c r="K1414" s="463">
        <f>L1413+L1412</f>
        <v>154.43</v>
      </c>
      <c r="L1414" s="463"/>
      <c r="O1414" s="231">
        <f>I1414</f>
        <v>6.82</v>
      </c>
      <c r="P1414" s="231">
        <f>K1414</f>
        <v>154.43</v>
      </c>
    </row>
    <row r="1417" spans="1:32" ht="14.25" x14ac:dyDescent="0.2">
      <c r="A1417" s="464" t="str">
        <f>CONCATENATE("Итого по подразделу: ",IF([2]Source!G1425&lt;&gt;"Новый подраздел", [2]Source!G1425, ""))</f>
        <v>Итого по подразделу: Грунтовка Лист 20 п. 63.</v>
      </c>
      <c r="B1417" s="464"/>
      <c r="C1417" s="464"/>
      <c r="D1417" s="464"/>
      <c r="E1417" s="464"/>
      <c r="F1417" s="464"/>
      <c r="G1417" s="464"/>
      <c r="H1417" s="464"/>
      <c r="I1417" s="465">
        <f>SUM(O1397:O1416)</f>
        <v>1080.76</v>
      </c>
      <c r="J1417" s="466"/>
      <c r="K1417" s="465">
        <f>SUM(P1397:P1416)</f>
        <v>14733.69</v>
      </c>
      <c r="L1417" s="466"/>
    </row>
    <row r="1418" spans="1:32" hidden="1" x14ac:dyDescent="0.2">
      <c r="A1418" s="113" t="s">
        <v>44</v>
      </c>
      <c r="J1418" s="113">
        <f>SUM(W1397:W1417)</f>
        <v>0</v>
      </c>
      <c r="K1418" s="113">
        <f>SUM(X1397:X1417)</f>
        <v>0</v>
      </c>
    </row>
    <row r="1419" spans="1:32" hidden="1" x14ac:dyDescent="0.2">
      <c r="A1419" s="113" t="s">
        <v>45</v>
      </c>
      <c r="J1419" s="113">
        <f>SUM(Y1397:Y1418)</f>
        <v>0</v>
      </c>
      <c r="K1419" s="113">
        <f>SUM(Z1397:Z1418)</f>
        <v>0</v>
      </c>
    </row>
    <row r="1421" spans="1:32" ht="16.5" hidden="1" x14ac:dyDescent="0.25">
      <c r="A1421" s="451" t="str">
        <f>CONCATENATE("Подраздел: ",IF([2]Source!G1455&lt;&gt;"Новый подраздел", [2]Source!G1455, ""))</f>
        <v>Подраздел: Обустройство узлов фиксации гермоклапанов и люк-вставок</v>
      </c>
      <c r="B1421" s="451"/>
      <c r="C1421" s="451"/>
      <c r="D1421" s="451"/>
      <c r="E1421" s="451"/>
      <c r="F1421" s="451"/>
      <c r="G1421" s="451"/>
      <c r="H1421" s="451"/>
      <c r="I1421" s="451"/>
      <c r="J1421" s="451"/>
      <c r="K1421" s="451"/>
      <c r="L1421" s="451"/>
    </row>
    <row r="1422" spans="1:32" hidden="1" x14ac:dyDescent="0.2"/>
    <row r="1423" spans="1:32" ht="14.25" hidden="1" x14ac:dyDescent="0.2">
      <c r="A1423" s="464" t="str">
        <f>CONCATENATE("Итого по подразделу: ",IF([2]Source!G1486&lt;&gt;"Новый подраздел", [2]Source!G1486, ""))</f>
        <v>Итого по подразделу: Обустройство узлов фиксации гермоклапанов и люк-вставок</v>
      </c>
      <c r="B1423" s="464"/>
      <c r="C1423" s="464"/>
      <c r="D1423" s="464"/>
      <c r="E1423" s="464"/>
      <c r="F1423" s="464"/>
      <c r="G1423" s="464"/>
      <c r="H1423" s="464"/>
      <c r="I1423" s="465">
        <f>SUM(O1421:O1422)</f>
        <v>0</v>
      </c>
      <c r="J1423" s="466"/>
      <c r="K1423" s="465">
        <f>SUM(P1421:P1422)</f>
        <v>0</v>
      </c>
      <c r="L1423" s="466"/>
      <c r="AF1423" s="244" t="str">
        <f>CONCATENATE("Итого по подразделу: ",IF([2]Source!G1486&lt;&gt;"Новый подраздел", [2]Source!G1486, ""))</f>
        <v>Итого по подразделу: Обустройство узлов фиксации гермоклапанов и люк-вставок</v>
      </c>
    </row>
    <row r="1424" spans="1:32" hidden="1" x14ac:dyDescent="0.2">
      <c r="A1424" s="113" t="s">
        <v>44</v>
      </c>
      <c r="J1424" s="113">
        <f>SUM(W1421:W1423)</f>
        <v>0</v>
      </c>
      <c r="K1424" s="113">
        <f>SUM(X1421:X1423)</f>
        <v>0</v>
      </c>
    </row>
    <row r="1425" spans="1:12" hidden="1" x14ac:dyDescent="0.2">
      <c r="A1425" s="113" t="s">
        <v>45</v>
      </c>
      <c r="J1425" s="113">
        <f>SUM(Y1421:Y1424)</f>
        <v>0</v>
      </c>
      <c r="K1425" s="113">
        <f>SUM(Z1421:Z1424)</f>
        <v>0</v>
      </c>
    </row>
    <row r="1426" spans="1:12" hidden="1" x14ac:dyDescent="0.2"/>
    <row r="1427" spans="1:12" ht="16.5" hidden="1" x14ac:dyDescent="0.25">
      <c r="A1427" s="451" t="str">
        <f>CONCATENATE("Подраздел: ",IF([2]Source!G1516&lt;&gt;"Новый подраздел", [2]Source!G1516, ""))</f>
        <v>Подраздел: Грунтовка Лист 21 п. 68</v>
      </c>
      <c r="B1427" s="451"/>
      <c r="C1427" s="451"/>
      <c r="D1427" s="451"/>
      <c r="E1427" s="451"/>
      <c r="F1427" s="451"/>
      <c r="G1427" s="451"/>
      <c r="H1427" s="451"/>
      <c r="I1427" s="451"/>
      <c r="J1427" s="451"/>
      <c r="K1427" s="451"/>
      <c r="L1427" s="451"/>
    </row>
    <row r="1428" spans="1:12" hidden="1" x14ac:dyDescent="0.2"/>
    <row r="1429" spans="1:12" ht="14.25" hidden="1" x14ac:dyDescent="0.2">
      <c r="A1429" s="464" t="str">
        <f>CONCATENATE("Итого по подразделу: ",IF([2]Source!G1525&lt;&gt;"Новый подраздел", [2]Source!G1525, ""))</f>
        <v>Итого по подразделу: Грунтовка Лист 21 п. 68</v>
      </c>
      <c r="B1429" s="464"/>
      <c r="C1429" s="464"/>
      <c r="D1429" s="464"/>
      <c r="E1429" s="464"/>
      <c r="F1429" s="464"/>
      <c r="G1429" s="464"/>
      <c r="H1429" s="464"/>
      <c r="I1429" s="465">
        <f>SUM(O1427:O1428)</f>
        <v>0</v>
      </c>
      <c r="J1429" s="466"/>
      <c r="K1429" s="465">
        <f>SUM(P1427:P1428)</f>
        <v>0</v>
      </c>
      <c r="L1429" s="466"/>
    </row>
    <row r="1430" spans="1:12" hidden="1" x14ac:dyDescent="0.2">
      <c r="A1430" s="113" t="s">
        <v>44</v>
      </c>
      <c r="J1430" s="113">
        <f>SUM(W1427:W1429)</f>
        <v>0</v>
      </c>
      <c r="K1430" s="113">
        <f>SUM(X1427:X1429)</f>
        <v>0</v>
      </c>
    </row>
    <row r="1431" spans="1:12" hidden="1" x14ac:dyDescent="0.2">
      <c r="A1431" s="113" t="s">
        <v>45</v>
      </c>
      <c r="J1431" s="113">
        <f>SUM(Y1427:Y1430)</f>
        <v>0</v>
      </c>
      <c r="K1431" s="113">
        <f>SUM(Z1427:Z1430)</f>
        <v>0</v>
      </c>
    </row>
    <row r="1432" spans="1:12" hidden="1" x14ac:dyDescent="0.2"/>
    <row r="1433" spans="1:12" ht="14.25" x14ac:dyDescent="0.2">
      <c r="A1433" s="464" t="str">
        <f>CONCATENATE("Итого по разделу: ",IF([2]Source!G1555&lt;&gt;"Новый раздел", [2]Source!G1555, ""))</f>
        <v>Итого по разделу: Вентиляция</v>
      </c>
      <c r="B1433" s="464"/>
      <c r="C1433" s="464"/>
      <c r="D1433" s="464"/>
      <c r="E1433" s="464"/>
      <c r="F1433" s="464"/>
      <c r="G1433" s="464"/>
      <c r="H1433" s="464"/>
      <c r="I1433" s="465">
        <f>SUM(O57:O1432)</f>
        <v>180605.07</v>
      </c>
      <c r="J1433" s="466"/>
      <c r="K1433" s="465">
        <f>SUM(P57:P1432)</f>
        <v>1268747.26</v>
      </c>
      <c r="L1433" s="466"/>
    </row>
    <row r="1434" spans="1:12" hidden="1" x14ac:dyDescent="0.2">
      <c r="A1434" s="113" t="s">
        <v>44</v>
      </c>
      <c r="J1434" s="113">
        <f>SUM(W57:W1433)</f>
        <v>0</v>
      </c>
      <c r="K1434" s="113">
        <f>SUM(X57:X1433)</f>
        <v>0</v>
      </c>
    </row>
    <row r="1435" spans="1:12" hidden="1" x14ac:dyDescent="0.2">
      <c r="A1435" s="113" t="s">
        <v>45</v>
      </c>
      <c r="J1435" s="113">
        <f>SUM(Y57:Y1434)</f>
        <v>0</v>
      </c>
      <c r="K1435" s="113">
        <f>SUM(Z57:Z1434)</f>
        <v>0</v>
      </c>
    </row>
    <row r="1437" spans="1:12" ht="16.5" hidden="1" x14ac:dyDescent="0.25">
      <c r="A1437" s="451" t="str">
        <f>CONCATENATE("Раздел: ",IF([2]Source!G1585&lt;&gt;"Новый раздел", [2]Source!G1585, ""))</f>
        <v>Раздел: Противодымная вентиляция</v>
      </c>
      <c r="B1437" s="451"/>
      <c r="C1437" s="451"/>
      <c r="D1437" s="451"/>
      <c r="E1437" s="451"/>
      <c r="F1437" s="451"/>
      <c r="G1437" s="451"/>
      <c r="H1437" s="451"/>
      <c r="I1437" s="451"/>
      <c r="J1437" s="451"/>
      <c r="K1437" s="451"/>
      <c r="L1437" s="451"/>
    </row>
    <row r="1438" spans="1:12" hidden="1" x14ac:dyDescent="0.2"/>
    <row r="1439" spans="1:12" ht="16.5" hidden="1" x14ac:dyDescent="0.25">
      <c r="A1439" s="451" t="str">
        <f>CONCATENATE("Подраздел: ",IF([2]Source!G1589&lt;&gt;"Новый подраздел", [2]Source!G1589, ""))</f>
        <v>Подраздел: ВД2-1</v>
      </c>
      <c r="B1439" s="451"/>
      <c r="C1439" s="451"/>
      <c r="D1439" s="451"/>
      <c r="E1439" s="451"/>
      <c r="F1439" s="451"/>
      <c r="G1439" s="451"/>
      <c r="H1439" s="451"/>
      <c r="I1439" s="451"/>
      <c r="J1439" s="451"/>
      <c r="K1439" s="451"/>
      <c r="L1439" s="451"/>
    </row>
    <row r="1440" spans="1:12" hidden="1" x14ac:dyDescent="0.2"/>
    <row r="1441" spans="1:12" ht="14.25" hidden="1" x14ac:dyDescent="0.2">
      <c r="A1441" s="464" t="str">
        <f>CONCATENATE("Итого по подразделу: ",IF([2]Source!G1652&lt;&gt;"Новый подраздел", [2]Source!G1652, ""))</f>
        <v>Итого по подразделу: ВД2-1</v>
      </c>
      <c r="B1441" s="464"/>
      <c r="C1441" s="464"/>
      <c r="D1441" s="464"/>
      <c r="E1441" s="464"/>
      <c r="F1441" s="464"/>
      <c r="G1441" s="464"/>
      <c r="H1441" s="464"/>
      <c r="I1441" s="465">
        <f>SUM(O1439:O1440)</f>
        <v>0</v>
      </c>
      <c r="J1441" s="466"/>
      <c r="K1441" s="465">
        <f>SUM(P1439:P1440)</f>
        <v>0</v>
      </c>
      <c r="L1441" s="466"/>
    </row>
    <row r="1442" spans="1:12" hidden="1" x14ac:dyDescent="0.2">
      <c r="A1442" s="113" t="s">
        <v>44</v>
      </c>
      <c r="J1442" s="113">
        <f>SUM(W1439:W1441)</f>
        <v>0</v>
      </c>
      <c r="K1442" s="113">
        <f>SUM(X1439:X1441)</f>
        <v>0</v>
      </c>
    </row>
    <row r="1443" spans="1:12" hidden="1" x14ac:dyDescent="0.2">
      <c r="A1443" s="113" t="s">
        <v>45</v>
      </c>
      <c r="J1443" s="113">
        <f>SUM(Y1439:Y1442)</f>
        <v>0</v>
      </c>
      <c r="K1443" s="113">
        <f>SUM(Z1439:Z1442)</f>
        <v>0</v>
      </c>
    </row>
    <row r="1444" spans="1:12" hidden="1" x14ac:dyDescent="0.2"/>
    <row r="1445" spans="1:12" ht="16.5" hidden="1" x14ac:dyDescent="0.25">
      <c r="A1445" s="451" t="str">
        <f>CONCATENATE("Подраздел: ",IF([2]Source!G1682&lt;&gt;"Новый подраздел", [2]Source!G1682, ""))</f>
        <v>Подраздел: ПД2-1</v>
      </c>
      <c r="B1445" s="451"/>
      <c r="C1445" s="451"/>
      <c r="D1445" s="451"/>
      <c r="E1445" s="451"/>
      <c r="F1445" s="451"/>
      <c r="G1445" s="451"/>
      <c r="H1445" s="451"/>
      <c r="I1445" s="451"/>
      <c r="J1445" s="451"/>
      <c r="K1445" s="451"/>
      <c r="L1445" s="451"/>
    </row>
    <row r="1446" spans="1:12" hidden="1" x14ac:dyDescent="0.2"/>
    <row r="1447" spans="1:12" ht="14.25" hidden="1" x14ac:dyDescent="0.2">
      <c r="A1447" s="464" t="str">
        <f>CONCATENATE("Итого по подразделу: ",IF([2]Source!G1743&lt;&gt;"Новый подраздел", [2]Source!G1743, ""))</f>
        <v>Итого по подразделу: ПД2-1</v>
      </c>
      <c r="B1447" s="464"/>
      <c r="C1447" s="464"/>
      <c r="D1447" s="464"/>
      <c r="E1447" s="464"/>
      <c r="F1447" s="464"/>
      <c r="G1447" s="464"/>
      <c r="H1447" s="464"/>
      <c r="I1447" s="465">
        <f>SUM(O1445:O1446)</f>
        <v>0</v>
      </c>
      <c r="J1447" s="466"/>
      <c r="K1447" s="465">
        <f>SUM(P1445:P1446)</f>
        <v>0</v>
      </c>
      <c r="L1447" s="466"/>
    </row>
    <row r="1448" spans="1:12" hidden="1" x14ac:dyDescent="0.2">
      <c r="A1448" s="113" t="s">
        <v>44</v>
      </c>
      <c r="J1448" s="113">
        <f>SUM(W1445:W1447)</f>
        <v>0</v>
      </c>
      <c r="K1448" s="113">
        <f>SUM(X1445:X1447)</f>
        <v>0</v>
      </c>
    </row>
    <row r="1449" spans="1:12" hidden="1" x14ac:dyDescent="0.2">
      <c r="A1449" s="113" t="s">
        <v>45</v>
      </c>
      <c r="J1449" s="113">
        <f>SUM(Y1445:Y1448)</f>
        <v>0</v>
      </c>
      <c r="K1449" s="113">
        <f>SUM(Z1445:Z1448)</f>
        <v>0</v>
      </c>
    </row>
    <row r="1450" spans="1:12" hidden="1" x14ac:dyDescent="0.2"/>
    <row r="1451" spans="1:12" ht="16.5" hidden="1" x14ac:dyDescent="0.25">
      <c r="A1451" s="451" t="str">
        <f>CONCATENATE("Подраздел: ",IF([2]Source!G1773&lt;&gt;"Новый подраздел", [2]Source!G1773, ""))</f>
        <v>Подраздел: ПП2-1</v>
      </c>
      <c r="B1451" s="451"/>
      <c r="C1451" s="451"/>
      <c r="D1451" s="451"/>
      <c r="E1451" s="451"/>
      <c r="F1451" s="451"/>
      <c r="G1451" s="451"/>
      <c r="H1451" s="451"/>
      <c r="I1451" s="451"/>
      <c r="J1451" s="451"/>
      <c r="K1451" s="451"/>
      <c r="L1451" s="451"/>
    </row>
    <row r="1452" spans="1:12" hidden="1" x14ac:dyDescent="0.2"/>
    <row r="1453" spans="1:12" ht="14.25" hidden="1" x14ac:dyDescent="0.2">
      <c r="A1453" s="464" t="str">
        <f>CONCATENATE("Итого по подразделу: ",IF([2]Source!G1838&lt;&gt;"Новый подраздел", [2]Source!G1838, ""))</f>
        <v>Итого по подразделу: ПП2-1</v>
      </c>
      <c r="B1453" s="464"/>
      <c r="C1453" s="464"/>
      <c r="D1453" s="464"/>
      <c r="E1453" s="464"/>
      <c r="F1453" s="464"/>
      <c r="G1453" s="464"/>
      <c r="H1453" s="464"/>
      <c r="I1453" s="465">
        <f>SUM(O1451:O1452)</f>
        <v>0</v>
      </c>
      <c r="J1453" s="466"/>
      <c r="K1453" s="465">
        <f>SUM(P1451:P1452)</f>
        <v>0</v>
      </c>
      <c r="L1453" s="466"/>
    </row>
    <row r="1454" spans="1:12" hidden="1" x14ac:dyDescent="0.2">
      <c r="A1454" s="113" t="s">
        <v>44</v>
      </c>
      <c r="J1454" s="113">
        <f>SUM(W1451:W1453)</f>
        <v>0</v>
      </c>
      <c r="K1454" s="113">
        <f>SUM(X1451:X1453)</f>
        <v>0</v>
      </c>
    </row>
    <row r="1455" spans="1:12" hidden="1" x14ac:dyDescent="0.2">
      <c r="A1455" s="113" t="s">
        <v>45</v>
      </c>
      <c r="J1455" s="113">
        <f>SUM(Y1451:Y1454)</f>
        <v>0</v>
      </c>
      <c r="K1455" s="113">
        <f>SUM(Z1451:Z1454)</f>
        <v>0</v>
      </c>
    </row>
    <row r="1456" spans="1:12" hidden="1" x14ac:dyDescent="0.2"/>
    <row r="1457" spans="1:12" ht="14.25" hidden="1" x14ac:dyDescent="0.2">
      <c r="A1457" s="464" t="str">
        <f>CONCATENATE("Итого по разделу: ",IF([2]Source!G1868&lt;&gt;"Новый раздел", [2]Source!G1868, ""))</f>
        <v>Итого по разделу: Противодымная вентиляция</v>
      </c>
      <c r="B1457" s="464"/>
      <c r="C1457" s="464"/>
      <c r="D1457" s="464"/>
      <c r="E1457" s="464"/>
      <c r="F1457" s="464"/>
      <c r="G1457" s="464"/>
      <c r="H1457" s="464"/>
      <c r="I1457" s="465">
        <f>SUM(O1437:O1456)</f>
        <v>0</v>
      </c>
      <c r="J1457" s="466"/>
      <c r="K1457" s="465">
        <f>SUM(P1437:P1456)</f>
        <v>0</v>
      </c>
      <c r="L1457" s="466"/>
    </row>
    <row r="1458" spans="1:12" hidden="1" x14ac:dyDescent="0.2">
      <c r="A1458" s="113" t="s">
        <v>44</v>
      </c>
      <c r="J1458" s="113">
        <f>SUM(W1437:W1457)</f>
        <v>0</v>
      </c>
      <c r="K1458" s="113">
        <f>SUM(X1437:X1457)</f>
        <v>0</v>
      </c>
    </row>
    <row r="1459" spans="1:12" hidden="1" x14ac:dyDescent="0.2">
      <c r="A1459" s="113" t="s">
        <v>45</v>
      </c>
      <c r="J1459" s="113">
        <f>SUM(Y1437:Y1458)</f>
        <v>0</v>
      </c>
      <c r="K1459" s="113">
        <f>SUM(Z1437:Z1458)</f>
        <v>0</v>
      </c>
    </row>
    <row r="1460" spans="1:12" hidden="1" x14ac:dyDescent="0.2"/>
    <row r="1461" spans="1:12" ht="16.5" hidden="1" x14ac:dyDescent="0.25">
      <c r="A1461" s="451" t="str">
        <f>CONCATENATE("Раздел: ",IF([2]Source!G1898&lt;&gt;"Новый раздел", [2]Source!G1898, ""))</f>
        <v>Раздел: КОНДИЦИОНИРОВАНИЕ</v>
      </c>
      <c r="B1461" s="451"/>
      <c r="C1461" s="451"/>
      <c r="D1461" s="451"/>
      <c r="E1461" s="451"/>
      <c r="F1461" s="451"/>
      <c r="G1461" s="451"/>
      <c r="H1461" s="451"/>
      <c r="I1461" s="451"/>
      <c r="J1461" s="451"/>
      <c r="K1461" s="451"/>
      <c r="L1461" s="451"/>
    </row>
    <row r="1462" spans="1:12" hidden="1" x14ac:dyDescent="0.2"/>
    <row r="1463" spans="1:12" ht="16.5" hidden="1" x14ac:dyDescent="0.25">
      <c r="A1463" s="451" t="str">
        <f>CONCATENATE("Подраздел: ",IF([2]Source!G1902&lt;&gt;"Новый подраздел", [2]Source!G1902, ""))</f>
        <v>Подраздел: К2-14</v>
      </c>
      <c r="B1463" s="451"/>
      <c r="C1463" s="451"/>
      <c r="D1463" s="451"/>
      <c r="E1463" s="451"/>
      <c r="F1463" s="451"/>
      <c r="G1463" s="451"/>
      <c r="H1463" s="451"/>
      <c r="I1463" s="451"/>
      <c r="J1463" s="451"/>
      <c r="K1463" s="451"/>
      <c r="L1463" s="451"/>
    </row>
    <row r="1464" spans="1:12" hidden="1" x14ac:dyDescent="0.2"/>
    <row r="1465" spans="1:12" ht="14.25" hidden="1" x14ac:dyDescent="0.2">
      <c r="A1465" s="464" t="str">
        <f>CONCATENATE("Итого по подразделу: ",IF([2]Source!G1961&lt;&gt;"Новый подраздел", [2]Source!G1961, ""))</f>
        <v>Итого по подразделу: К2-14</v>
      </c>
      <c r="B1465" s="464"/>
      <c r="C1465" s="464"/>
      <c r="D1465" s="464"/>
      <c r="E1465" s="464"/>
      <c r="F1465" s="464"/>
      <c r="G1465" s="464"/>
      <c r="H1465" s="464"/>
      <c r="I1465" s="465">
        <f>SUM(O1463:O1464)</f>
        <v>0</v>
      </c>
      <c r="J1465" s="466"/>
      <c r="K1465" s="465">
        <f>SUM(P1463:P1464)</f>
        <v>0</v>
      </c>
      <c r="L1465" s="466"/>
    </row>
    <row r="1466" spans="1:12" hidden="1" x14ac:dyDescent="0.2">
      <c r="A1466" s="113" t="s">
        <v>44</v>
      </c>
      <c r="J1466" s="113">
        <f>SUM(W1463:W1465)</f>
        <v>0</v>
      </c>
      <c r="K1466" s="113">
        <f>SUM(X1463:X1465)</f>
        <v>0</v>
      </c>
    </row>
    <row r="1467" spans="1:12" hidden="1" x14ac:dyDescent="0.2">
      <c r="A1467" s="113" t="s">
        <v>45</v>
      </c>
      <c r="J1467" s="113">
        <f>SUM(Y1463:Y1466)</f>
        <v>0</v>
      </c>
      <c r="K1467" s="113">
        <f>SUM(Z1463:Z1466)</f>
        <v>0</v>
      </c>
    </row>
    <row r="1468" spans="1:12" hidden="1" x14ac:dyDescent="0.2"/>
    <row r="1469" spans="1:12" ht="16.5" hidden="1" x14ac:dyDescent="0.25">
      <c r="A1469" s="451" t="str">
        <f>CONCATENATE("Подраздел: ",IF([2]Source!G1991&lt;&gt;"Новый подраздел", [2]Source!G1991, ""))</f>
        <v>Подраздел: К2-15</v>
      </c>
      <c r="B1469" s="451"/>
      <c r="C1469" s="451"/>
      <c r="D1469" s="451"/>
      <c r="E1469" s="451"/>
      <c r="F1469" s="451"/>
      <c r="G1469" s="451"/>
      <c r="H1469" s="451"/>
      <c r="I1469" s="451"/>
      <c r="J1469" s="451"/>
      <c r="K1469" s="451"/>
      <c r="L1469" s="451"/>
    </row>
    <row r="1470" spans="1:12" hidden="1" x14ac:dyDescent="0.2"/>
    <row r="1471" spans="1:12" ht="14.25" hidden="1" x14ac:dyDescent="0.2">
      <c r="A1471" s="464" t="str">
        <f>CONCATENATE("Итого по подразделу: ",IF([2]Source!G2050&lt;&gt;"Новый подраздел", [2]Source!G2050, ""))</f>
        <v>Итого по подразделу: К2-15</v>
      </c>
      <c r="B1471" s="464"/>
      <c r="C1471" s="464"/>
      <c r="D1471" s="464"/>
      <c r="E1471" s="464"/>
      <c r="F1471" s="464"/>
      <c r="G1471" s="464"/>
      <c r="H1471" s="464"/>
      <c r="I1471" s="465">
        <f>SUM(O1469:O1470)</f>
        <v>0</v>
      </c>
      <c r="J1471" s="466"/>
      <c r="K1471" s="465">
        <f>SUM(P1469:P1470)</f>
        <v>0</v>
      </c>
      <c r="L1471" s="466"/>
    </row>
    <row r="1472" spans="1:12" hidden="1" x14ac:dyDescent="0.2">
      <c r="A1472" s="113" t="s">
        <v>44</v>
      </c>
      <c r="J1472" s="113">
        <f>SUM(W1469:W1471)</f>
        <v>0</v>
      </c>
      <c r="K1472" s="113">
        <f>SUM(X1469:X1471)</f>
        <v>0</v>
      </c>
    </row>
    <row r="1473" spans="1:12" hidden="1" x14ac:dyDescent="0.2">
      <c r="A1473" s="113" t="s">
        <v>45</v>
      </c>
      <c r="J1473" s="113">
        <f>SUM(Y1469:Y1472)</f>
        <v>0</v>
      </c>
      <c r="K1473" s="113">
        <f>SUM(Z1469:Z1472)</f>
        <v>0</v>
      </c>
    </row>
    <row r="1474" spans="1:12" hidden="1" x14ac:dyDescent="0.2"/>
    <row r="1475" spans="1:12" ht="16.5" hidden="1" x14ac:dyDescent="0.25">
      <c r="A1475" s="451" t="str">
        <f>CONCATENATE("Подраздел: ",IF([2]Source!G2080&lt;&gt;"Новый подраздел", [2]Source!G2080, ""))</f>
        <v>Подраздел: К2-19, К-20</v>
      </c>
      <c r="B1475" s="451"/>
      <c r="C1475" s="451"/>
      <c r="D1475" s="451"/>
      <c r="E1475" s="451"/>
      <c r="F1475" s="451"/>
      <c r="G1475" s="451"/>
      <c r="H1475" s="451"/>
      <c r="I1475" s="451"/>
      <c r="J1475" s="451"/>
      <c r="K1475" s="451"/>
      <c r="L1475" s="451"/>
    </row>
    <row r="1476" spans="1:12" hidden="1" x14ac:dyDescent="0.2"/>
    <row r="1477" spans="1:12" ht="14.25" hidden="1" x14ac:dyDescent="0.2">
      <c r="A1477" s="464" t="str">
        <f>CONCATENATE("Итого по подразделу: ",IF([2]Source!G2115&lt;&gt;"Новый подраздел", [2]Source!G2115, ""))</f>
        <v>Итого по подразделу: К2-19, К-20</v>
      </c>
      <c r="B1477" s="464"/>
      <c r="C1477" s="464"/>
      <c r="D1477" s="464"/>
      <c r="E1477" s="464"/>
      <c r="F1477" s="464"/>
      <c r="G1477" s="464"/>
      <c r="H1477" s="464"/>
      <c r="I1477" s="465">
        <f>SUM(O1475:O1476)</f>
        <v>0</v>
      </c>
      <c r="J1477" s="466"/>
      <c r="K1477" s="465">
        <f>SUM(P1475:P1476)</f>
        <v>0</v>
      </c>
      <c r="L1477" s="466"/>
    </row>
    <row r="1478" spans="1:12" hidden="1" x14ac:dyDescent="0.2">
      <c r="A1478" s="113" t="s">
        <v>44</v>
      </c>
      <c r="J1478" s="113">
        <f>SUM(W1475:W1477)</f>
        <v>0</v>
      </c>
      <c r="K1478" s="113">
        <f>SUM(X1475:X1477)</f>
        <v>0</v>
      </c>
    </row>
    <row r="1479" spans="1:12" hidden="1" x14ac:dyDescent="0.2">
      <c r="A1479" s="113" t="s">
        <v>45</v>
      </c>
      <c r="J1479" s="113">
        <f>SUM(Y1475:Y1478)</f>
        <v>0</v>
      </c>
      <c r="K1479" s="113">
        <f>SUM(Z1475:Z1478)</f>
        <v>0</v>
      </c>
    </row>
    <row r="1480" spans="1:12" hidden="1" x14ac:dyDescent="0.2"/>
    <row r="1481" spans="1:12" ht="16.5" hidden="1" x14ac:dyDescent="0.25">
      <c r="A1481" s="451" t="str">
        <f>CONCATENATE("Подраздел: ",IF([2]Source!G2145&lt;&gt;"Новый подраздел", [2]Source!G2145, ""))</f>
        <v>Подраздел: К2-22</v>
      </c>
      <c r="B1481" s="451"/>
      <c r="C1481" s="451"/>
      <c r="D1481" s="451"/>
      <c r="E1481" s="451"/>
      <c r="F1481" s="451"/>
      <c r="G1481" s="451"/>
      <c r="H1481" s="451"/>
      <c r="I1481" s="451"/>
      <c r="J1481" s="451"/>
      <c r="K1481" s="451"/>
      <c r="L1481" s="451"/>
    </row>
    <row r="1482" spans="1:12" hidden="1" x14ac:dyDescent="0.2"/>
    <row r="1483" spans="1:12" ht="14.25" hidden="1" x14ac:dyDescent="0.2">
      <c r="A1483" s="464" t="str">
        <f>CONCATENATE("Итого по подразделу: ",IF([2]Source!G2214&lt;&gt;"Новый подраздел", [2]Source!G2214, ""))</f>
        <v>Итого по подразделу: К2-22</v>
      </c>
      <c r="B1483" s="464"/>
      <c r="C1483" s="464"/>
      <c r="D1483" s="464"/>
      <c r="E1483" s="464"/>
      <c r="F1483" s="464"/>
      <c r="G1483" s="464"/>
      <c r="H1483" s="464"/>
      <c r="I1483" s="465">
        <f>SUM(O1481:O1482)</f>
        <v>0</v>
      </c>
      <c r="J1483" s="466"/>
      <c r="K1483" s="465">
        <f>SUM(P1481:P1482)</f>
        <v>0</v>
      </c>
      <c r="L1483" s="466"/>
    </row>
    <row r="1484" spans="1:12" hidden="1" x14ac:dyDescent="0.2">
      <c r="A1484" s="113" t="s">
        <v>44</v>
      </c>
      <c r="J1484" s="113">
        <f>SUM(W1481:W1483)</f>
        <v>0</v>
      </c>
      <c r="K1484" s="113">
        <f>SUM(X1481:X1483)</f>
        <v>0</v>
      </c>
    </row>
    <row r="1485" spans="1:12" hidden="1" x14ac:dyDescent="0.2">
      <c r="A1485" s="113" t="s">
        <v>45</v>
      </c>
      <c r="J1485" s="113">
        <f>SUM(Y1481:Y1484)</f>
        <v>0</v>
      </c>
      <c r="K1485" s="113">
        <f>SUM(Z1481:Z1484)</f>
        <v>0</v>
      </c>
    </row>
    <row r="1486" spans="1:12" hidden="1" x14ac:dyDescent="0.2"/>
    <row r="1487" spans="1:12" ht="16.5" hidden="1" x14ac:dyDescent="0.25">
      <c r="A1487" s="451" t="str">
        <f>CONCATENATE("Подраздел: ",IF([2]Source!G2244&lt;&gt;"Новый подраздел", [2]Source!G2244, ""))</f>
        <v>Подраздел: К2-23, К2-24</v>
      </c>
      <c r="B1487" s="451"/>
      <c r="C1487" s="451"/>
      <c r="D1487" s="451"/>
      <c r="E1487" s="451"/>
      <c r="F1487" s="451"/>
      <c r="G1487" s="451"/>
      <c r="H1487" s="451"/>
      <c r="I1487" s="451"/>
      <c r="J1487" s="451"/>
      <c r="K1487" s="451"/>
      <c r="L1487" s="451"/>
    </row>
    <row r="1488" spans="1:12" hidden="1" x14ac:dyDescent="0.2"/>
    <row r="1489" spans="1:32" ht="14.25" hidden="1" x14ac:dyDescent="0.2">
      <c r="A1489" s="464" t="str">
        <f>CONCATENATE("Итого по подразделу: ",IF([2]Source!G2337&lt;&gt;"Новый подраздел", [2]Source!G2337, ""))</f>
        <v>Итого по подразделу: К2-23, К2-24</v>
      </c>
      <c r="B1489" s="464"/>
      <c r="C1489" s="464"/>
      <c r="D1489" s="464"/>
      <c r="E1489" s="464"/>
      <c r="F1489" s="464"/>
      <c r="G1489" s="464"/>
      <c r="H1489" s="464"/>
      <c r="I1489" s="465">
        <f>SUM(O1487:O1488)</f>
        <v>0</v>
      </c>
      <c r="J1489" s="466"/>
      <c r="K1489" s="465">
        <f>SUM(P1487:P1488)</f>
        <v>0</v>
      </c>
      <c r="L1489" s="466"/>
    </row>
    <row r="1490" spans="1:32" hidden="1" x14ac:dyDescent="0.2">
      <c r="A1490" s="113" t="s">
        <v>44</v>
      </c>
      <c r="J1490" s="113">
        <f>SUM(W1487:W1489)</f>
        <v>0</v>
      </c>
      <c r="K1490" s="113">
        <f>SUM(X1487:X1489)</f>
        <v>0</v>
      </c>
    </row>
    <row r="1491" spans="1:32" hidden="1" x14ac:dyDescent="0.2">
      <c r="A1491" s="113" t="s">
        <v>45</v>
      </c>
      <c r="J1491" s="113">
        <f>SUM(Y1487:Y1490)</f>
        <v>0</v>
      </c>
      <c r="K1491" s="113">
        <f>SUM(Z1487:Z1490)</f>
        <v>0</v>
      </c>
    </row>
    <row r="1492" spans="1:32" hidden="1" x14ac:dyDescent="0.2"/>
    <row r="1493" spans="1:32" ht="14.25" hidden="1" x14ac:dyDescent="0.2">
      <c r="A1493" s="464" t="str">
        <f>CONCATENATE("Итого по разделу: ",IF([2]Source!G2367&lt;&gt;"Новый раздел", [2]Source!G2367, ""))</f>
        <v>Итого по разделу: КОНДИЦИОНИРОВАНИЕ</v>
      </c>
      <c r="B1493" s="464"/>
      <c r="C1493" s="464"/>
      <c r="D1493" s="464"/>
      <c r="E1493" s="464"/>
      <c r="F1493" s="464"/>
      <c r="G1493" s="464"/>
      <c r="H1493" s="464"/>
      <c r="I1493" s="465">
        <f>SUM(O1461:O1492)</f>
        <v>0</v>
      </c>
      <c r="J1493" s="466"/>
      <c r="K1493" s="465">
        <f>SUM(P1461:P1492)</f>
        <v>0</v>
      </c>
      <c r="L1493" s="466"/>
    </row>
    <row r="1494" spans="1:32" hidden="1" x14ac:dyDescent="0.2">
      <c r="A1494" s="113" t="s">
        <v>44</v>
      </c>
      <c r="J1494" s="113">
        <f>SUM(W1461:W1493)</f>
        <v>0</v>
      </c>
      <c r="K1494" s="113">
        <f>SUM(X1461:X1493)</f>
        <v>0</v>
      </c>
    </row>
    <row r="1495" spans="1:32" hidden="1" x14ac:dyDescent="0.2">
      <c r="A1495" s="113" t="s">
        <v>45</v>
      </c>
      <c r="J1495" s="113">
        <f>SUM(Y1461:Y1494)</f>
        <v>0</v>
      </c>
      <c r="K1495" s="113">
        <f>SUM(Z1461:Z1494)</f>
        <v>0</v>
      </c>
    </row>
    <row r="1496" spans="1:32" hidden="1" x14ac:dyDescent="0.2"/>
    <row r="1497" spans="1:32" ht="28.5" hidden="1" x14ac:dyDescent="0.2">
      <c r="A1497" s="464" t="str">
        <f>CONCATENATE("Итого по локальной смете: ",IF([2]Source!G2397&lt;&gt;"Новая локальная смета", [2]Source!G2397, ""))</f>
        <v>Итого по локальной смете: Станционный комплекс "Аминьевское шоссе". Инженерные системы ТПП. Отопление, вентиляция, кондиционирование, дымоудаление.</v>
      </c>
      <c r="B1497" s="464"/>
      <c r="C1497" s="464"/>
      <c r="D1497" s="464"/>
      <c r="E1497" s="464"/>
      <c r="F1497" s="464"/>
      <c r="G1497" s="464"/>
      <c r="H1497" s="464"/>
      <c r="I1497" s="465">
        <f>SUM(O43:O1496)</f>
        <v>180605.07</v>
      </c>
      <c r="J1497" s="466"/>
      <c r="K1497" s="465">
        <f>SUM(P43:P1496)</f>
        <v>1268747.26</v>
      </c>
      <c r="L1497" s="466"/>
      <c r="AF1497" s="244" t="str">
        <f>CONCATENATE("Итого по локальной смете: ",IF([2]Source!G2397&lt;&gt;"Новая локальная смета", [2]Source!G2397, ""))</f>
        <v>Итого по локальной смете: Станционный комплекс "Аминьевское шоссе". Инженерные системы ТПП. Отопление, вентиляция, кондиционирование, дымоудаление.</v>
      </c>
    </row>
    <row r="1498" spans="1:32" hidden="1" x14ac:dyDescent="0.2">
      <c r="A1498" s="113" t="s">
        <v>44</v>
      </c>
      <c r="J1498" s="113">
        <f>SUM(W43:W1497)</f>
        <v>0</v>
      </c>
      <c r="K1498" s="113">
        <f>SUM(X43:X1497)</f>
        <v>0</v>
      </c>
    </row>
    <row r="1499" spans="1:32" hidden="1" x14ac:dyDescent="0.2">
      <c r="A1499" s="113" t="s">
        <v>45</v>
      </c>
      <c r="J1499" s="113">
        <f>SUM(Y43:Y1498)</f>
        <v>0</v>
      </c>
      <c r="K1499" s="113">
        <f>SUM(Z43:Z1498)</f>
        <v>0</v>
      </c>
    </row>
    <row r="1500" spans="1:32" ht="15" hidden="1" x14ac:dyDescent="0.25">
      <c r="D1500" s="523" t="str">
        <f>[2]Source!H2403</f>
        <v>Стоимость материалов (всего)</v>
      </c>
      <c r="E1500" s="523"/>
      <c r="F1500" s="523"/>
      <c r="G1500" s="523"/>
      <c r="H1500" s="523"/>
      <c r="I1500" s="524">
        <f>[2]Source!F2403</f>
        <v>146923.94</v>
      </c>
      <c r="J1500" s="524"/>
      <c r="K1500" s="524">
        <f>[2]Source!P2403</f>
        <v>673410.27</v>
      </c>
      <c r="L1500" s="524"/>
    </row>
    <row r="1501" spans="1:32" ht="15" hidden="1" x14ac:dyDescent="0.25">
      <c r="D1501" s="523" t="str">
        <f>[2]Source!H2406</f>
        <v>Стоимость оборудования (всего)</v>
      </c>
      <c r="E1501" s="523"/>
      <c r="F1501" s="523"/>
      <c r="G1501" s="523"/>
      <c r="H1501" s="523"/>
      <c r="I1501" s="524">
        <f>[2]Source!F2406</f>
        <v>2158.61</v>
      </c>
      <c r="J1501" s="524"/>
      <c r="K1501" s="524">
        <f>[2]Source!P2406</f>
        <v>12045.05</v>
      </c>
      <c r="L1501" s="524"/>
    </row>
    <row r="1502" spans="1:32" ht="15" hidden="1" x14ac:dyDescent="0.25">
      <c r="D1502" s="523" t="str">
        <f>[2]Source!H2411</f>
        <v>ЗП машинистов</v>
      </c>
      <c r="E1502" s="523"/>
      <c r="F1502" s="523"/>
      <c r="G1502" s="523"/>
      <c r="H1502" s="523"/>
      <c r="I1502" s="524">
        <f>[2]Source!F2411</f>
        <v>143.28</v>
      </c>
      <c r="J1502" s="524"/>
      <c r="K1502" s="524">
        <f>[2]Source!P2411</f>
        <v>3471.66</v>
      </c>
      <c r="L1502" s="524"/>
    </row>
    <row r="1503" spans="1:32" ht="15" hidden="1" x14ac:dyDescent="0.25">
      <c r="D1503" s="523" t="str">
        <f>[2]Source!H2412</f>
        <v>Основная ЗП рабочих</v>
      </c>
      <c r="E1503" s="523"/>
      <c r="F1503" s="523"/>
      <c r="G1503" s="523"/>
      <c r="H1503" s="523"/>
      <c r="I1503" s="524">
        <f>[2]Source!F2412</f>
        <v>9700.15</v>
      </c>
      <c r="J1503" s="524"/>
      <c r="K1503" s="524">
        <f>[2]Source!P2412</f>
        <v>235034.66</v>
      </c>
      <c r="L1503" s="524"/>
    </row>
    <row r="1504" spans="1:32" hidden="1" x14ac:dyDescent="0.2"/>
    <row r="1505" spans="1:32" ht="15" customHeight="1" x14ac:dyDescent="0.2">
      <c r="A1505" s="464" t="s">
        <v>98</v>
      </c>
      <c r="B1505" s="464"/>
      <c r="C1505" s="464"/>
      <c r="D1505" s="464"/>
      <c r="E1505" s="464"/>
      <c r="F1505" s="464"/>
      <c r="G1505" s="464"/>
      <c r="H1505" s="464"/>
      <c r="I1505" s="465">
        <f>SUM(O1:O1504)</f>
        <v>180605.07</v>
      </c>
      <c r="J1505" s="466"/>
      <c r="K1505" s="465">
        <f>SUM(P1:P1504)</f>
        <v>1268747.26</v>
      </c>
      <c r="L1505" s="466"/>
      <c r="AF1505" s="244" t="str">
        <f>CONCATENATE("Итого по акту: ",IF([2]Source!G2427&lt;&gt;"Новый объект", [2]Source!G2427, ""))</f>
        <v>Итого по акту: 48961-ТПК_5-0786-Р-ССР2-изм1.1 12-4017-Л-Р-11.5.3-ОВ-СМ1К  Станционный комплекс "Аминьевское шоссе". Инженерные системы ТПП. Отопление, вентиляция, кондиционирование, дымоудаление.</v>
      </c>
    </row>
    <row r="1506" spans="1:32" hidden="1" x14ac:dyDescent="0.2">
      <c r="A1506" s="113" t="s">
        <v>44</v>
      </c>
      <c r="J1506" s="113">
        <f>SUM(W1:W1505)</f>
        <v>0</v>
      </c>
      <c r="K1506" s="113">
        <f>SUM(X1:X1505)</f>
        <v>0</v>
      </c>
    </row>
    <row r="1507" spans="1:32" hidden="1" x14ac:dyDescent="0.2">
      <c r="A1507" s="113" t="s">
        <v>45</v>
      </c>
      <c r="J1507" s="113">
        <f>SUM(Y1:Y1506)</f>
        <v>0</v>
      </c>
      <c r="K1507" s="113">
        <f>SUM(Z1:Z1506)</f>
        <v>0</v>
      </c>
    </row>
    <row r="1508" spans="1:32" ht="15" x14ac:dyDescent="0.25">
      <c r="D1508" s="523" t="str">
        <f>[2]Source!H2456</f>
        <v>Стоимость материалов (всего)</v>
      </c>
      <c r="E1508" s="523"/>
      <c r="F1508" s="523"/>
      <c r="G1508" s="523"/>
      <c r="H1508" s="523"/>
      <c r="I1508" s="524">
        <f>[2]Source!F2456</f>
        <v>146923.94</v>
      </c>
      <c r="J1508" s="524"/>
      <c r="K1508" s="524">
        <f>[2]Source!P2456</f>
        <v>673410.27</v>
      </c>
      <c r="L1508" s="524"/>
    </row>
    <row r="1509" spans="1:32" ht="15" x14ac:dyDescent="0.25">
      <c r="D1509" s="523" t="str">
        <f>[2]Source!H2457</f>
        <v>ЗП машинистов</v>
      </c>
      <c r="E1509" s="523"/>
      <c r="F1509" s="523"/>
      <c r="G1509" s="523"/>
      <c r="H1509" s="523"/>
      <c r="I1509" s="524">
        <f>[2]Source!F2457</f>
        <v>143.28</v>
      </c>
      <c r="J1509" s="524"/>
      <c r="K1509" s="524">
        <f>[2]Source!P2457</f>
        <v>3471.66</v>
      </c>
      <c r="L1509" s="524"/>
    </row>
    <row r="1510" spans="1:32" ht="15" x14ac:dyDescent="0.25">
      <c r="D1510" s="523" t="str">
        <f>[2]Source!H2458</f>
        <v>Основная ЗП рабочих</v>
      </c>
      <c r="E1510" s="523"/>
      <c r="F1510" s="523"/>
      <c r="G1510" s="523"/>
      <c r="H1510" s="523"/>
      <c r="I1510" s="524">
        <f>[2]Source!F2458</f>
        <v>9700.15</v>
      </c>
      <c r="J1510" s="524"/>
      <c r="K1510" s="524">
        <f>[2]Source!P2458</f>
        <v>235034.66</v>
      </c>
      <c r="L1510" s="524"/>
    </row>
    <row r="1511" spans="1:32" ht="15" x14ac:dyDescent="0.25">
      <c r="D1511" s="523" t="str">
        <f>[2]Source!H2459</f>
        <v>Оборудование</v>
      </c>
      <c r="E1511" s="523"/>
      <c r="F1511" s="523"/>
      <c r="G1511" s="523"/>
      <c r="H1511" s="523"/>
      <c r="I1511" s="524">
        <f>[2]Source!F2459</f>
        <v>2158.61</v>
      </c>
      <c r="J1511" s="524"/>
      <c r="K1511" s="524">
        <f>[2]Source!P2459</f>
        <v>12045.05</v>
      </c>
      <c r="L1511" s="524"/>
    </row>
    <row r="1512" spans="1:32" ht="15" x14ac:dyDescent="0.25">
      <c r="D1512" s="195"/>
      <c r="E1512" s="195"/>
      <c r="F1512" s="195"/>
      <c r="G1512" s="195"/>
      <c r="H1512" s="195"/>
      <c r="I1512" s="196"/>
      <c r="J1512" s="196"/>
      <c r="K1512" s="196"/>
      <c r="L1512" s="196"/>
      <c r="M1512" s="113"/>
      <c r="N1512" s="113"/>
    </row>
    <row r="1513" spans="1:32" ht="14.25" x14ac:dyDescent="0.2">
      <c r="D1513" s="197" t="s">
        <v>221</v>
      </c>
      <c r="E1513" s="197"/>
      <c r="F1513" s="197"/>
      <c r="G1513" s="197"/>
      <c r="H1513" s="197"/>
      <c r="I1513" s="198"/>
      <c r="J1513" s="199">
        <f>I1478</f>
        <v>0</v>
      </c>
      <c r="K1513" s="198"/>
      <c r="L1513" s="199">
        <v>0</v>
      </c>
      <c r="M1513" s="113"/>
      <c r="N1513" s="113"/>
    </row>
    <row r="1514" spans="1:32" ht="14.25" x14ac:dyDescent="0.2">
      <c r="D1514" s="197" t="s">
        <v>222</v>
      </c>
      <c r="E1514" s="197"/>
      <c r="F1514" s="197"/>
      <c r="G1514" s="197"/>
      <c r="H1514" s="197"/>
      <c r="I1514" s="198"/>
      <c r="J1514" s="199">
        <v>0</v>
      </c>
      <c r="K1514" s="198"/>
      <c r="L1514" s="199">
        <v>0</v>
      </c>
      <c r="M1514" s="113"/>
      <c r="N1514" s="113"/>
    </row>
    <row r="1515" spans="1:32" ht="15" x14ac:dyDescent="0.25">
      <c r="D1515" s="200"/>
      <c r="E1515" s="200"/>
      <c r="F1515" s="200"/>
      <c r="G1515" s="200"/>
      <c r="H1515" s="200"/>
      <c r="I1515" s="196"/>
      <c r="J1515" s="196"/>
      <c r="K1515" s="196"/>
      <c r="L1515" s="196"/>
      <c r="M1515" s="113"/>
      <c r="N1515" s="113"/>
    </row>
    <row r="1516" spans="1:32" ht="15" x14ac:dyDescent="0.25">
      <c r="D1516" s="200" t="s">
        <v>223</v>
      </c>
      <c r="J1516" s="245">
        <f>I1505-J1514</f>
        <v>180605</v>
      </c>
      <c r="K1516" s="201"/>
      <c r="L1516" s="201">
        <f>K1505-L1514</f>
        <v>1268747.26</v>
      </c>
      <c r="M1516" s="113"/>
      <c r="N1516" s="113"/>
    </row>
    <row r="1517" spans="1:32" ht="15" x14ac:dyDescent="0.25">
      <c r="D1517" s="200" t="s">
        <v>3</v>
      </c>
      <c r="J1517" s="245">
        <f>J1516-I1511</f>
        <v>178446</v>
      </c>
      <c r="K1517" s="201"/>
      <c r="L1517" s="201">
        <f>L1516-L1520</f>
        <v>1256702.21</v>
      </c>
      <c r="M1517" s="113"/>
      <c r="N1517" s="113"/>
    </row>
    <row r="1518" spans="1:32" ht="15" x14ac:dyDescent="0.25">
      <c r="D1518" s="200" t="s">
        <v>224</v>
      </c>
      <c r="J1518" s="245">
        <f>I1509+I1510</f>
        <v>9843</v>
      </c>
      <c r="K1518" s="201"/>
      <c r="L1518" s="201">
        <f>SUMIF(D234:D1413,"ЗП",L234:L1413)+SUMIF(D234:D1413,"в т.ч. ЗП",L234:L1413)</f>
        <v>235034.66</v>
      </c>
      <c r="M1518" s="113"/>
      <c r="N1518" s="113"/>
    </row>
    <row r="1519" spans="1:32" ht="15" x14ac:dyDescent="0.25">
      <c r="D1519" s="200" t="s">
        <v>225</v>
      </c>
      <c r="J1519" s="245">
        <f>I1508</f>
        <v>146924</v>
      </c>
      <c r="K1519" s="201"/>
      <c r="L1519" s="201">
        <f>L268+L276+L294+L307+L327+L572+L592+L595+L644+L652+L670+L683+L726+L734+L752+L765+L808+L816+L834+L847+L890+L898+L928+L931+L939+L957+L975+L1005+L1025+L1045+L1065+L1085+L1088+L1091+L1094+L1097+L1117+L1125+L1143+L1161+L1179+L1197+L1217+L1235+L1253+L1271+L1289+L1307+L1325+L1343+L1361+L1379+L1403+SUMIF(D234:D1413,"МР",L234:L1413)</f>
        <v>673410.28</v>
      </c>
      <c r="M1519" s="113"/>
      <c r="N1519" s="113"/>
    </row>
    <row r="1520" spans="1:32" ht="15" x14ac:dyDescent="0.25">
      <c r="A1520" s="173"/>
      <c r="B1520" s="173"/>
      <c r="C1520" s="173"/>
      <c r="D1520" s="200" t="s">
        <v>48</v>
      </c>
      <c r="E1520" s="200"/>
      <c r="F1520" s="200"/>
      <c r="G1520" s="200"/>
      <c r="H1520" s="200"/>
      <c r="J1520" s="245">
        <f>I1511</f>
        <v>2159</v>
      </c>
      <c r="L1520" s="201">
        <f>K1511</f>
        <v>12045.05</v>
      </c>
      <c r="M1520" s="113"/>
      <c r="N1520" s="113"/>
    </row>
    <row r="1521" spans="1:14" ht="14.25" customHeight="1" x14ac:dyDescent="0.25">
      <c r="D1521" s="200" t="s">
        <v>47</v>
      </c>
      <c r="J1521" s="246">
        <v>0</v>
      </c>
      <c r="K1521" s="202"/>
      <c r="L1521" s="202">
        <v>0</v>
      </c>
      <c r="M1521" s="113"/>
    </row>
    <row r="1522" spans="1:14" ht="14.25" customHeight="1" x14ac:dyDescent="0.25">
      <c r="A1522" s="203"/>
      <c r="B1522" s="203"/>
      <c r="C1522" s="203"/>
      <c r="D1522" s="523" t="s">
        <v>226</v>
      </c>
      <c r="E1522" s="523"/>
      <c r="F1522" s="523"/>
      <c r="G1522" s="523"/>
      <c r="H1522" s="523"/>
      <c r="I1522" s="523"/>
      <c r="J1522" s="247">
        <f>J1518*0.15</f>
        <v>1476</v>
      </c>
      <c r="L1522" s="205">
        <f>L1518*0.15</f>
        <v>35255.199999999997</v>
      </c>
      <c r="M1522" s="113"/>
    </row>
    <row r="1523" spans="1:14" ht="14.25" x14ac:dyDescent="0.2">
      <c r="A1523" s="109"/>
      <c r="B1523" s="109"/>
      <c r="C1523" s="109"/>
      <c r="D1523" s="464" t="s">
        <v>227</v>
      </c>
      <c r="E1523" s="464"/>
      <c r="F1523" s="464"/>
      <c r="G1523" s="464"/>
      <c r="H1523" s="464"/>
      <c r="J1523" s="248">
        <f>J1516+J1522</f>
        <v>182081</v>
      </c>
      <c r="L1523" s="204">
        <f>L1517+L1522+L1520</f>
        <v>1304002.46</v>
      </c>
      <c r="M1523" s="113"/>
    </row>
    <row r="1524" spans="1:14" ht="15" x14ac:dyDescent="0.25">
      <c r="A1524" s="203"/>
      <c r="B1524" s="203"/>
      <c r="C1524" s="203"/>
      <c r="D1524" s="523"/>
      <c r="E1524" s="523"/>
      <c r="F1524" s="523"/>
      <c r="G1524" s="523"/>
      <c r="H1524" s="523"/>
      <c r="I1524" s="525"/>
      <c r="J1524" s="525"/>
      <c r="K1524" s="525"/>
      <c r="L1524" s="525"/>
      <c r="M1524" s="113"/>
    </row>
    <row r="1525" spans="1:14" ht="15" customHeight="1" x14ac:dyDescent="0.2">
      <c r="A1525" s="109"/>
      <c r="B1525" s="109"/>
      <c r="C1525" s="109"/>
      <c r="D1525" s="464" t="s">
        <v>228</v>
      </c>
      <c r="E1525" s="464"/>
      <c r="F1525" s="464"/>
      <c r="G1525" s="464"/>
      <c r="H1525" s="464"/>
      <c r="I1525" s="109"/>
      <c r="J1525" s="109"/>
      <c r="K1525" s="109"/>
      <c r="L1525" s="204">
        <f>L1516*0.925</f>
        <v>1173591.22</v>
      </c>
      <c r="M1525" s="113"/>
      <c r="N1525" s="185">
        <v>1173591.22</v>
      </c>
    </row>
    <row r="1526" spans="1:14" ht="15" x14ac:dyDescent="0.25">
      <c r="D1526" s="200" t="s">
        <v>3</v>
      </c>
      <c r="J1526" s="201"/>
      <c r="K1526" s="201"/>
      <c r="L1526" s="201">
        <f>L1525-L1529</f>
        <v>1162449.55</v>
      </c>
      <c r="M1526" s="113"/>
      <c r="N1526" s="185">
        <v>1162449.54</v>
      </c>
    </row>
    <row r="1527" spans="1:14" ht="15" x14ac:dyDescent="0.25">
      <c r="D1527" s="200" t="s">
        <v>224</v>
      </c>
      <c r="J1527" s="201"/>
      <c r="K1527" s="201"/>
      <c r="L1527" s="201">
        <f>L1518*0.925</f>
        <v>217407.06</v>
      </c>
      <c r="M1527" s="113"/>
      <c r="N1527" s="185">
        <v>622904.5</v>
      </c>
    </row>
    <row r="1528" spans="1:14" ht="15" x14ac:dyDescent="0.25">
      <c r="D1528" s="200" t="s">
        <v>225</v>
      </c>
      <c r="J1528" s="201"/>
      <c r="K1528" s="201"/>
      <c r="L1528" s="201">
        <f>L1519*0.925</f>
        <v>622904.51</v>
      </c>
      <c r="M1528" s="113"/>
      <c r="N1528" s="185">
        <v>622904.5</v>
      </c>
    </row>
    <row r="1529" spans="1:14" ht="15" x14ac:dyDescent="0.25">
      <c r="A1529" s="173"/>
      <c r="B1529" s="173"/>
      <c r="C1529" s="173"/>
      <c r="D1529" s="200" t="s">
        <v>48</v>
      </c>
      <c r="E1529" s="200"/>
      <c r="F1529" s="200"/>
      <c r="G1529" s="200"/>
      <c r="H1529" s="200"/>
      <c r="J1529" s="201"/>
      <c r="L1529" s="201">
        <f>L1520*0.925</f>
        <v>11141.67</v>
      </c>
      <c r="M1529" s="113"/>
      <c r="N1529" s="185">
        <v>11141.67</v>
      </c>
    </row>
    <row r="1530" spans="1:14" ht="15" x14ac:dyDescent="0.25">
      <c r="D1530" s="200" t="s">
        <v>47</v>
      </c>
      <c r="J1530" s="202"/>
      <c r="K1530" s="202"/>
      <c r="L1530" s="202">
        <f>L1521*0.925</f>
        <v>0</v>
      </c>
      <c r="M1530" s="113"/>
      <c r="N1530" s="185">
        <v>0</v>
      </c>
    </row>
    <row r="1531" spans="1:14" ht="14.25" customHeight="1" x14ac:dyDescent="0.25">
      <c r="A1531" s="203"/>
      <c r="B1531" s="203"/>
      <c r="C1531" s="203"/>
      <c r="D1531" s="523" t="s">
        <v>226</v>
      </c>
      <c r="E1531" s="523"/>
      <c r="F1531" s="523"/>
      <c r="G1531" s="523"/>
      <c r="H1531" s="523"/>
      <c r="I1531" s="523"/>
      <c r="J1531" s="205"/>
      <c r="L1531" s="205">
        <f>L1522*0.925</f>
        <v>32611.06</v>
      </c>
      <c r="M1531" s="113"/>
      <c r="N1531" s="185">
        <v>33092.75</v>
      </c>
    </row>
    <row r="1532" spans="1:14" ht="14.25" customHeight="1" x14ac:dyDescent="0.2">
      <c r="A1532" s="109"/>
      <c r="B1532" s="109"/>
      <c r="C1532" s="109"/>
      <c r="D1532" s="464" t="s">
        <v>227</v>
      </c>
      <c r="E1532" s="464"/>
      <c r="F1532" s="464"/>
      <c r="G1532" s="464"/>
      <c r="H1532" s="464"/>
      <c r="J1532" s="206"/>
      <c r="L1532" s="204">
        <f>L1526+L1531+L1529</f>
        <v>1206202.28</v>
      </c>
      <c r="M1532" s="113"/>
      <c r="N1532" s="185">
        <v>1206683.96</v>
      </c>
    </row>
    <row r="1533" spans="1:14" ht="14.25" customHeight="1" x14ac:dyDescent="0.2">
      <c r="A1533" s="109"/>
      <c r="B1533" s="109"/>
      <c r="C1533" s="109"/>
      <c r="D1533" s="110" t="s">
        <v>229</v>
      </c>
      <c r="E1533" s="111"/>
      <c r="F1533" s="111"/>
      <c r="G1533" s="111"/>
      <c r="H1533" s="111"/>
      <c r="I1533" s="111"/>
      <c r="J1533" s="112"/>
      <c r="K1533" s="111"/>
      <c r="L1533" s="112">
        <f>L1532</f>
        <v>1206202.28</v>
      </c>
      <c r="M1533" s="113"/>
      <c r="N1533" s="185">
        <v>1206683.96</v>
      </c>
    </row>
    <row r="1534" spans="1:14" ht="12.75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113"/>
    </row>
    <row r="1535" spans="1:14" ht="14.25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113"/>
    </row>
    <row r="1536" spans="1:14" s="120" customFormat="1" ht="14.25" x14ac:dyDescent="0.2">
      <c r="A1536" s="3"/>
      <c r="B1536" s="3"/>
      <c r="C1536" s="3"/>
      <c r="D1536" s="114" t="s">
        <v>230</v>
      </c>
      <c r="E1536" s="115"/>
      <c r="F1536" s="115"/>
      <c r="G1536" s="115"/>
      <c r="H1536" s="115"/>
      <c r="I1536" s="116"/>
      <c r="J1536" s="117"/>
      <c r="K1536" s="118"/>
      <c r="L1536" s="117">
        <f>L1533</f>
        <v>1206202.28</v>
      </c>
      <c r="M1536" s="119"/>
      <c r="N1536" s="186"/>
    </row>
    <row r="1537" spans="1:41" s="120" customFormat="1" ht="15" x14ac:dyDescent="0.25">
      <c r="A1537" s="3"/>
      <c r="B1537" s="3"/>
      <c r="C1537" s="3"/>
      <c r="D1537" s="121" t="s">
        <v>231</v>
      </c>
      <c r="E1537" s="122"/>
      <c r="F1537" s="122"/>
      <c r="G1537" s="122"/>
      <c r="H1537" s="122"/>
      <c r="I1537" s="123"/>
      <c r="J1537" s="124"/>
      <c r="K1537" s="125"/>
      <c r="L1537" s="124">
        <f>L1526</f>
        <v>1162449.55</v>
      </c>
      <c r="M1537" s="119"/>
      <c r="N1537" s="186"/>
    </row>
    <row r="1538" spans="1:41" s="120" customFormat="1" ht="15" x14ac:dyDescent="0.25">
      <c r="A1538" s="3"/>
      <c r="B1538" s="3"/>
      <c r="C1538" s="3"/>
      <c r="D1538" s="121" t="s">
        <v>232</v>
      </c>
      <c r="E1538" s="122"/>
      <c r="F1538" s="122"/>
      <c r="G1538" s="122"/>
      <c r="H1538" s="122"/>
      <c r="I1538" s="123"/>
      <c r="J1538" s="124"/>
      <c r="K1538" s="126"/>
      <c r="L1538" s="124">
        <f>L1531</f>
        <v>32611.06</v>
      </c>
      <c r="M1538" s="119"/>
      <c r="N1538" s="186"/>
    </row>
    <row r="1539" spans="1:41" s="120" customFormat="1" ht="15" x14ac:dyDescent="0.25">
      <c r="A1539" s="3"/>
      <c r="B1539" s="3"/>
      <c r="C1539" s="3"/>
      <c r="D1539" s="121" t="s">
        <v>233</v>
      </c>
      <c r="E1539" s="122"/>
      <c r="F1539" s="122"/>
      <c r="G1539" s="122"/>
      <c r="H1539" s="122"/>
      <c r="I1539" s="123"/>
      <c r="J1539" s="124"/>
      <c r="K1539" s="124"/>
      <c r="L1539" s="124">
        <v>0</v>
      </c>
      <c r="M1539" s="119"/>
    </row>
    <row r="1540" spans="1:41" s="120" customFormat="1" ht="15" x14ac:dyDescent="0.25">
      <c r="A1540" s="3"/>
      <c r="B1540" s="3"/>
      <c r="C1540" s="3"/>
      <c r="D1540" s="121" t="s">
        <v>234</v>
      </c>
      <c r="E1540" s="122"/>
      <c r="F1540" s="122"/>
      <c r="G1540" s="122"/>
      <c r="H1540" s="122"/>
      <c r="I1540" s="123"/>
      <c r="J1540" s="127"/>
      <c r="K1540" s="127"/>
      <c r="L1540" s="124">
        <f>L1529</f>
        <v>11141.67</v>
      </c>
      <c r="M1540" s="119"/>
    </row>
    <row r="1541" spans="1:41" x14ac:dyDescent="0.2">
      <c r="B1541" s="207"/>
      <c r="M1541" s="113"/>
      <c r="N1541" s="113"/>
    </row>
    <row r="1542" spans="1:41" ht="17.25" customHeight="1" x14ac:dyDescent="0.25">
      <c r="D1542" s="492" t="s">
        <v>356</v>
      </c>
      <c r="E1542" s="493"/>
      <c r="F1542" s="493"/>
      <c r="G1542" s="128"/>
      <c r="H1542" s="129"/>
      <c r="I1542" s="494">
        <f>Реестр!Q19</f>
        <v>182081</v>
      </c>
      <c r="J1542" s="495"/>
      <c r="K1542" s="496">
        <f>Реестр!S19</f>
        <v>1206202.28</v>
      </c>
      <c r="L1542" s="497"/>
      <c r="M1542" s="208"/>
      <c r="N1542" s="113"/>
      <c r="AN1542" s="113">
        <v>4797545.07</v>
      </c>
      <c r="AO1542" s="113">
        <v>27833575.399999999</v>
      </c>
    </row>
    <row r="1543" spans="1:41" ht="17.25" customHeight="1" x14ac:dyDescent="0.25">
      <c r="D1543" s="130" t="s">
        <v>235</v>
      </c>
      <c r="E1543" s="131"/>
      <c r="F1543" s="131"/>
      <c r="G1543" s="131"/>
      <c r="H1543" s="131"/>
      <c r="I1543" s="498">
        <f>I1542-I1544-I1546</f>
        <v>178446</v>
      </c>
      <c r="J1543" s="499"/>
      <c r="K1543" s="500">
        <f>K1542-K1544-K1546</f>
        <v>1162449.55</v>
      </c>
      <c r="L1543" s="501"/>
      <c r="M1543" s="208"/>
      <c r="N1543" s="113"/>
      <c r="AN1543" s="113">
        <v>15784.7</v>
      </c>
      <c r="AO1543" s="113">
        <v>374584.25</v>
      </c>
    </row>
    <row r="1544" spans="1:41" ht="17.25" customHeight="1" x14ac:dyDescent="0.25">
      <c r="D1544" s="132" t="s">
        <v>236</v>
      </c>
      <c r="E1544" s="131"/>
      <c r="F1544" s="131"/>
      <c r="G1544" s="131"/>
      <c r="H1544" s="131"/>
      <c r="I1544" s="453">
        <f>Реестр!N19</f>
        <v>1476</v>
      </c>
      <c r="J1544" s="454"/>
      <c r="K1544" s="471">
        <f>Реестр!P19</f>
        <v>32611.06</v>
      </c>
      <c r="L1544" s="472"/>
      <c r="M1544" s="208"/>
      <c r="N1544" s="113"/>
    </row>
    <row r="1545" spans="1:41" ht="17.25" customHeight="1" x14ac:dyDescent="0.25">
      <c r="D1545" s="132" t="s">
        <v>237</v>
      </c>
      <c r="E1545" s="131"/>
      <c r="F1545" s="131"/>
      <c r="G1545" s="131"/>
      <c r="H1545" s="131"/>
      <c r="I1545" s="473"/>
      <c r="J1545" s="474"/>
      <c r="K1545" s="473"/>
      <c r="L1545" s="474"/>
      <c r="M1545" s="208"/>
      <c r="N1545" s="113"/>
    </row>
    <row r="1546" spans="1:41" ht="15.75" x14ac:dyDescent="0.25">
      <c r="D1546" s="132" t="s">
        <v>238</v>
      </c>
      <c r="E1546" s="133"/>
      <c r="F1546" s="131"/>
      <c r="G1546" s="131"/>
      <c r="H1546" s="134"/>
      <c r="I1546" s="453">
        <f>J1520</f>
        <v>2159</v>
      </c>
      <c r="J1546" s="454"/>
      <c r="K1546" s="455">
        <f>L1529</f>
        <v>11141.67</v>
      </c>
      <c r="L1546" s="456"/>
      <c r="M1546" s="209"/>
      <c r="N1546" s="113"/>
    </row>
    <row r="1547" spans="1:41" x14ac:dyDescent="0.2">
      <c r="M1547" s="208"/>
      <c r="N1547" s="113"/>
    </row>
    <row r="1548" spans="1:41" x14ac:dyDescent="0.2">
      <c r="L1548" s="135"/>
      <c r="M1548" s="208"/>
      <c r="N1548" s="113"/>
    </row>
    <row r="1549" spans="1:41" ht="15.75" customHeight="1" x14ac:dyDescent="0.2">
      <c r="M1549" s="208"/>
      <c r="N1549" s="113"/>
    </row>
    <row r="1550" spans="1:41" x14ac:dyDescent="0.2">
      <c r="M1550" s="208"/>
      <c r="N1550" s="113"/>
    </row>
    <row r="1551" spans="1:41" ht="15.75" customHeight="1" x14ac:dyDescent="0.2">
      <c r="A1551" s="467" t="s">
        <v>239</v>
      </c>
      <c r="B1551" s="467"/>
      <c r="C1551" s="467"/>
      <c r="D1551" s="467"/>
      <c r="E1551" s="467"/>
      <c r="F1551" s="467"/>
      <c r="G1551" s="467"/>
      <c r="H1551" s="467"/>
      <c r="I1551" s="467"/>
      <c r="J1551" s="136"/>
      <c r="K1551" s="468" t="s">
        <v>216</v>
      </c>
      <c r="L1551" s="468"/>
      <c r="M1551" s="208"/>
      <c r="N1551" s="113"/>
    </row>
    <row r="1552" spans="1:41" ht="12.75" x14ac:dyDescent="0.2">
      <c r="A1552" s="137"/>
      <c r="B1552" s="137"/>
      <c r="C1552" s="137"/>
      <c r="D1552" s="469"/>
      <c r="E1552" s="469"/>
      <c r="F1552" s="137"/>
      <c r="G1552" s="137"/>
      <c r="H1552" s="470"/>
      <c r="I1552" s="470"/>
      <c r="J1552" s="470"/>
      <c r="K1552" s="470"/>
      <c r="L1552" s="470"/>
      <c r="M1552" s="208"/>
      <c r="N1552" s="113"/>
    </row>
    <row r="1553" spans="1:13" s="113" customFormat="1" x14ac:dyDescent="0.2">
      <c r="A1553" s="138"/>
      <c r="B1553" s="138"/>
      <c r="C1553" s="138"/>
      <c r="D1553" s="138"/>
      <c r="E1553" s="138"/>
      <c r="F1553" s="138"/>
      <c r="G1553" s="138"/>
      <c r="H1553" s="138"/>
      <c r="I1553" s="138"/>
      <c r="J1553" s="138"/>
      <c r="K1553" s="138"/>
      <c r="L1553" s="138"/>
      <c r="M1553" s="208"/>
    </row>
    <row r="1554" spans="1:13" s="113" customFormat="1" ht="15.75" customHeight="1" x14ac:dyDescent="0.2">
      <c r="A1554" s="138"/>
      <c r="B1554" s="138"/>
      <c r="C1554" s="138"/>
      <c r="D1554" s="138"/>
      <c r="E1554" s="138"/>
      <c r="F1554" s="138"/>
      <c r="G1554" s="138"/>
      <c r="H1554" s="138"/>
      <c r="I1554" s="138"/>
      <c r="J1554" s="138"/>
      <c r="K1554" s="138"/>
      <c r="L1554" s="138"/>
      <c r="M1554" s="208"/>
    </row>
    <row r="1555" spans="1:13" s="113" customFormat="1" ht="39.75" customHeight="1" x14ac:dyDescent="0.2">
      <c r="A1555" s="139" t="s">
        <v>240</v>
      </c>
      <c r="B1555" s="139"/>
      <c r="C1555" s="139"/>
      <c r="D1555" s="139"/>
      <c r="E1555" s="139"/>
      <c r="F1555" s="139"/>
      <c r="G1555" s="139"/>
      <c r="H1555" s="139"/>
      <c r="I1555" s="139"/>
      <c r="J1555" s="468" t="s">
        <v>241</v>
      </c>
      <c r="K1555" s="468"/>
      <c r="L1555" s="468"/>
      <c r="M1555" s="208"/>
    </row>
    <row r="1556" spans="1:13" s="211" customFormat="1" ht="12.75" x14ac:dyDescent="0.2">
      <c r="A1556" s="113"/>
      <c r="B1556" s="113"/>
      <c r="C1556" s="113"/>
      <c r="D1556" s="113"/>
      <c r="E1556" s="113"/>
      <c r="F1556" s="113"/>
      <c r="G1556" s="113"/>
      <c r="H1556" s="113"/>
      <c r="I1556" s="113"/>
      <c r="J1556" s="113"/>
      <c r="K1556" s="113"/>
      <c r="L1556" s="113"/>
      <c r="M1556" s="210"/>
    </row>
    <row r="1557" spans="1:13" s="211" customFormat="1" ht="12.75" x14ac:dyDescent="0.2">
      <c r="A1557" s="113"/>
      <c r="B1557" s="113"/>
      <c r="C1557" s="113"/>
      <c r="D1557" s="113"/>
      <c r="E1557" s="113"/>
      <c r="F1557" s="113"/>
      <c r="G1557" s="113"/>
      <c r="H1557" s="113"/>
      <c r="I1557" s="113"/>
      <c r="J1557" s="113"/>
      <c r="K1557" s="113"/>
      <c r="L1557" s="113"/>
      <c r="M1557" s="210"/>
    </row>
    <row r="1558" spans="1:13" s="113" customFormat="1" x14ac:dyDescent="0.2">
      <c r="M1558" s="208"/>
    </row>
    <row r="1559" spans="1:13" s="113" customFormat="1" x14ac:dyDescent="0.2">
      <c r="M1559" s="208"/>
    </row>
    <row r="1560" spans="1:13" s="113" customFormat="1" x14ac:dyDescent="0.2">
      <c r="M1560" s="208"/>
    </row>
    <row r="1561" spans="1:13" s="113" customFormat="1" x14ac:dyDescent="0.2">
      <c r="M1561" s="208"/>
    </row>
    <row r="1562" spans="1:13" s="113" customFormat="1" x14ac:dyDescent="0.2">
      <c r="M1562" s="208"/>
    </row>
    <row r="1563" spans="1:13" s="113" customFormat="1" x14ac:dyDescent="0.2">
      <c r="M1563" s="208"/>
    </row>
    <row r="1564" spans="1:13" s="113" customFormat="1" x14ac:dyDescent="0.2">
      <c r="M1564" s="208"/>
    </row>
  </sheetData>
  <mergeCells count="593">
    <mergeCell ref="D1524:H1524"/>
    <mergeCell ref="I1524:J1524"/>
    <mergeCell ref="K1524:L1524"/>
    <mergeCell ref="D1525:H1525"/>
    <mergeCell ref="D1523:H1523"/>
    <mergeCell ref="D1522:I1522"/>
    <mergeCell ref="D1532:H1532"/>
    <mergeCell ref="D1531:I1531"/>
    <mergeCell ref="D1511:H1511"/>
    <mergeCell ref="I1511:J1511"/>
    <mergeCell ref="K1511:L1511"/>
    <mergeCell ref="D1509:H1509"/>
    <mergeCell ref="I1509:J1509"/>
    <mergeCell ref="K1509:L1509"/>
    <mergeCell ref="D1510:H1510"/>
    <mergeCell ref="I1510:J1510"/>
    <mergeCell ref="K1510:L1510"/>
    <mergeCell ref="A1505:H1505"/>
    <mergeCell ref="I1505:J1505"/>
    <mergeCell ref="K1505:L1505"/>
    <mergeCell ref="D1508:H1508"/>
    <mergeCell ref="I1508:J1508"/>
    <mergeCell ref="K1508:L1508"/>
    <mergeCell ref="D1502:H1502"/>
    <mergeCell ref="I1502:J1502"/>
    <mergeCell ref="K1502:L1502"/>
    <mergeCell ref="D1503:H1503"/>
    <mergeCell ref="I1503:J1503"/>
    <mergeCell ref="K1503:L1503"/>
    <mergeCell ref="D1500:H1500"/>
    <mergeCell ref="I1500:J1500"/>
    <mergeCell ref="K1500:L1500"/>
    <mergeCell ref="D1501:H1501"/>
    <mergeCell ref="I1501:J1501"/>
    <mergeCell ref="K1501:L1501"/>
    <mergeCell ref="A1493:H1493"/>
    <mergeCell ref="I1493:J1493"/>
    <mergeCell ref="K1493:L1493"/>
    <mergeCell ref="A1497:H1497"/>
    <mergeCell ref="I1497:J1497"/>
    <mergeCell ref="K1497:L1497"/>
    <mergeCell ref="A1481:L1481"/>
    <mergeCell ref="A1483:H1483"/>
    <mergeCell ref="I1483:J1483"/>
    <mergeCell ref="K1483:L1483"/>
    <mergeCell ref="A1487:L1487"/>
    <mergeCell ref="A1489:H1489"/>
    <mergeCell ref="I1489:J1489"/>
    <mergeCell ref="K1489:L1489"/>
    <mergeCell ref="A1469:L1469"/>
    <mergeCell ref="A1471:H1471"/>
    <mergeCell ref="I1471:J1471"/>
    <mergeCell ref="K1471:L1471"/>
    <mergeCell ref="A1475:L1475"/>
    <mergeCell ref="A1477:H1477"/>
    <mergeCell ref="I1477:J1477"/>
    <mergeCell ref="K1477:L1477"/>
    <mergeCell ref="A1457:H1457"/>
    <mergeCell ref="I1457:J1457"/>
    <mergeCell ref="K1457:L1457"/>
    <mergeCell ref="A1461:L1461"/>
    <mergeCell ref="A1463:L1463"/>
    <mergeCell ref="A1465:H1465"/>
    <mergeCell ref="I1465:J1465"/>
    <mergeCell ref="K1465:L1465"/>
    <mergeCell ref="A1445:L1445"/>
    <mergeCell ref="A1447:H1447"/>
    <mergeCell ref="I1447:J1447"/>
    <mergeCell ref="K1447:L1447"/>
    <mergeCell ref="A1451:L1451"/>
    <mergeCell ref="A1453:H1453"/>
    <mergeCell ref="I1453:J1453"/>
    <mergeCell ref="K1453:L1453"/>
    <mergeCell ref="A1433:H1433"/>
    <mergeCell ref="I1433:J1433"/>
    <mergeCell ref="K1433:L1433"/>
    <mergeCell ref="A1437:L1437"/>
    <mergeCell ref="A1439:L1439"/>
    <mergeCell ref="A1441:H1441"/>
    <mergeCell ref="I1441:J1441"/>
    <mergeCell ref="K1441:L1441"/>
    <mergeCell ref="A1421:L1421"/>
    <mergeCell ref="A1423:H1423"/>
    <mergeCell ref="I1423:J1423"/>
    <mergeCell ref="K1423:L1423"/>
    <mergeCell ref="A1427:L1427"/>
    <mergeCell ref="A1429:H1429"/>
    <mergeCell ref="I1429:J1429"/>
    <mergeCell ref="K1429:L1429"/>
    <mergeCell ref="A1397:L1397"/>
    <mergeCell ref="I1408:J1408"/>
    <mergeCell ref="K1408:L1408"/>
    <mergeCell ref="I1414:J1414"/>
    <mergeCell ref="K1414:L1414"/>
    <mergeCell ref="A1417:H1417"/>
    <mergeCell ref="I1417:J1417"/>
    <mergeCell ref="K1417:L1417"/>
    <mergeCell ref="I1384:J1384"/>
    <mergeCell ref="K1384:L1384"/>
    <mergeCell ref="I1390:J1390"/>
    <mergeCell ref="K1390:L1390"/>
    <mergeCell ref="A1393:H1393"/>
    <mergeCell ref="I1393:J1393"/>
    <mergeCell ref="K1393:L1393"/>
    <mergeCell ref="I1354:J1354"/>
    <mergeCell ref="K1354:L1354"/>
    <mergeCell ref="I1366:J1366"/>
    <mergeCell ref="K1366:L1366"/>
    <mergeCell ref="I1372:J1372"/>
    <mergeCell ref="K1372:L1372"/>
    <mergeCell ref="I1330:J1330"/>
    <mergeCell ref="K1330:L1330"/>
    <mergeCell ref="I1336:J1336"/>
    <mergeCell ref="K1336:L1336"/>
    <mergeCell ref="I1348:J1348"/>
    <mergeCell ref="K1348:L1348"/>
    <mergeCell ref="I1300:J1300"/>
    <mergeCell ref="K1300:L1300"/>
    <mergeCell ref="I1312:J1312"/>
    <mergeCell ref="K1312:L1312"/>
    <mergeCell ref="I1318:J1318"/>
    <mergeCell ref="K1318:L1318"/>
    <mergeCell ref="I1276:J1276"/>
    <mergeCell ref="K1276:L1276"/>
    <mergeCell ref="I1282:J1282"/>
    <mergeCell ref="K1282:L1282"/>
    <mergeCell ref="I1294:J1294"/>
    <mergeCell ref="K1294:L1294"/>
    <mergeCell ref="I1246:J1246"/>
    <mergeCell ref="K1246:L1246"/>
    <mergeCell ref="I1258:J1258"/>
    <mergeCell ref="K1258:L1258"/>
    <mergeCell ref="I1264:J1264"/>
    <mergeCell ref="K1264:L1264"/>
    <mergeCell ref="C1211:K1211"/>
    <mergeCell ref="I1222:J1222"/>
    <mergeCell ref="K1222:L1222"/>
    <mergeCell ref="I1228:J1228"/>
    <mergeCell ref="K1228:L1228"/>
    <mergeCell ref="I1240:J1240"/>
    <mergeCell ref="K1240:L1240"/>
    <mergeCell ref="I1190:J1190"/>
    <mergeCell ref="K1190:L1190"/>
    <mergeCell ref="I1202:J1202"/>
    <mergeCell ref="K1202:L1202"/>
    <mergeCell ref="I1208:J1208"/>
    <mergeCell ref="K1208:L1208"/>
    <mergeCell ref="I1166:J1166"/>
    <mergeCell ref="K1166:L1166"/>
    <mergeCell ref="I1172:J1172"/>
    <mergeCell ref="K1172:L1172"/>
    <mergeCell ref="I1184:J1184"/>
    <mergeCell ref="K1184:L1184"/>
    <mergeCell ref="I1136:J1136"/>
    <mergeCell ref="K1136:L1136"/>
    <mergeCell ref="I1148:J1148"/>
    <mergeCell ref="K1148:L1148"/>
    <mergeCell ref="I1154:J1154"/>
    <mergeCell ref="K1154:L1154"/>
    <mergeCell ref="I1115:J1115"/>
    <mergeCell ref="K1115:L1115"/>
    <mergeCell ref="I1118:J1118"/>
    <mergeCell ref="K1118:L1118"/>
    <mergeCell ref="I1130:J1130"/>
    <mergeCell ref="K1130:L1130"/>
    <mergeCell ref="I1095:J1095"/>
    <mergeCell ref="K1095:L1095"/>
    <mergeCell ref="I1098:J1098"/>
    <mergeCell ref="K1098:L1098"/>
    <mergeCell ref="I1109:J1109"/>
    <mergeCell ref="K1109:L1109"/>
    <mergeCell ref="I1086:J1086"/>
    <mergeCell ref="K1086:L1086"/>
    <mergeCell ref="I1089:J1089"/>
    <mergeCell ref="K1089:L1089"/>
    <mergeCell ref="I1092:J1092"/>
    <mergeCell ref="K1092:L1092"/>
    <mergeCell ref="I1066:J1066"/>
    <mergeCell ref="K1066:L1066"/>
    <mergeCell ref="I1077:J1077"/>
    <mergeCell ref="K1077:L1077"/>
    <mergeCell ref="I1083:J1083"/>
    <mergeCell ref="K1083:L1083"/>
    <mergeCell ref="I1046:J1046"/>
    <mergeCell ref="K1046:L1046"/>
    <mergeCell ref="I1057:J1057"/>
    <mergeCell ref="K1057:L1057"/>
    <mergeCell ref="I1063:J1063"/>
    <mergeCell ref="K1063:L1063"/>
    <mergeCell ref="I1026:J1026"/>
    <mergeCell ref="K1026:L1026"/>
    <mergeCell ref="I1037:J1037"/>
    <mergeCell ref="K1037:L1037"/>
    <mergeCell ref="I1043:J1043"/>
    <mergeCell ref="K1043:L1043"/>
    <mergeCell ref="I1006:J1006"/>
    <mergeCell ref="K1006:L1006"/>
    <mergeCell ref="I1017:J1017"/>
    <mergeCell ref="K1017:L1017"/>
    <mergeCell ref="I1023:J1023"/>
    <mergeCell ref="K1023:L1023"/>
    <mergeCell ref="I986:J986"/>
    <mergeCell ref="K986:L986"/>
    <mergeCell ref="I997:J997"/>
    <mergeCell ref="K997:L997"/>
    <mergeCell ref="I1003:J1003"/>
    <mergeCell ref="K1003:L1003"/>
    <mergeCell ref="I962:J962"/>
    <mergeCell ref="K962:L962"/>
    <mergeCell ref="I968:J968"/>
    <mergeCell ref="K968:L968"/>
    <mergeCell ref="I980:J980"/>
    <mergeCell ref="K980:L980"/>
    <mergeCell ref="I932:J932"/>
    <mergeCell ref="K932:L932"/>
    <mergeCell ref="I944:J944"/>
    <mergeCell ref="K944:L944"/>
    <mergeCell ref="I950:J950"/>
    <mergeCell ref="K950:L950"/>
    <mergeCell ref="I920:J920"/>
    <mergeCell ref="K920:L920"/>
    <mergeCell ref="I926:J926"/>
    <mergeCell ref="K926:L926"/>
    <mergeCell ref="I929:J929"/>
    <mergeCell ref="K929:L929"/>
    <mergeCell ref="I891:J891"/>
    <mergeCell ref="K891:L891"/>
    <mergeCell ref="I903:J903"/>
    <mergeCell ref="K903:L903"/>
    <mergeCell ref="I909:J909"/>
    <mergeCell ref="K909:L909"/>
    <mergeCell ref="I871:J871"/>
    <mergeCell ref="K871:L871"/>
    <mergeCell ref="I882:J882"/>
    <mergeCell ref="K882:L882"/>
    <mergeCell ref="I888:J888"/>
    <mergeCell ref="K888:L888"/>
    <mergeCell ref="A851:H851"/>
    <mergeCell ref="I851:J851"/>
    <mergeCell ref="K851:L851"/>
    <mergeCell ref="A855:L855"/>
    <mergeCell ref="I865:J865"/>
    <mergeCell ref="K865:L865"/>
    <mergeCell ref="I839:J839"/>
    <mergeCell ref="K839:L839"/>
    <mergeCell ref="I845:J845"/>
    <mergeCell ref="K845:L845"/>
    <mergeCell ref="I848:J848"/>
    <mergeCell ref="K848:L848"/>
    <mergeCell ref="I809:J809"/>
    <mergeCell ref="K809:L809"/>
    <mergeCell ref="I821:J821"/>
    <mergeCell ref="K821:L821"/>
    <mergeCell ref="I827:J827"/>
    <mergeCell ref="K827:L827"/>
    <mergeCell ref="I789:J789"/>
    <mergeCell ref="K789:L789"/>
    <mergeCell ref="I800:J800"/>
    <mergeCell ref="K800:L800"/>
    <mergeCell ref="I806:J806"/>
    <mergeCell ref="K806:L806"/>
    <mergeCell ref="A769:H769"/>
    <mergeCell ref="I769:J769"/>
    <mergeCell ref="K769:L769"/>
    <mergeCell ref="A773:L773"/>
    <mergeCell ref="I783:J783"/>
    <mergeCell ref="K783:L783"/>
    <mergeCell ref="I757:J757"/>
    <mergeCell ref="K757:L757"/>
    <mergeCell ref="I763:J763"/>
    <mergeCell ref="K763:L763"/>
    <mergeCell ref="I766:J766"/>
    <mergeCell ref="K766:L766"/>
    <mergeCell ref="I727:J727"/>
    <mergeCell ref="K727:L727"/>
    <mergeCell ref="I739:J739"/>
    <mergeCell ref="K739:L739"/>
    <mergeCell ref="I745:J745"/>
    <mergeCell ref="K745:L745"/>
    <mergeCell ref="I707:J707"/>
    <mergeCell ref="K707:L707"/>
    <mergeCell ref="I718:J718"/>
    <mergeCell ref="K718:L718"/>
    <mergeCell ref="I724:J724"/>
    <mergeCell ref="K724:L724"/>
    <mergeCell ref="A687:H687"/>
    <mergeCell ref="I687:J687"/>
    <mergeCell ref="K687:L687"/>
    <mergeCell ref="A691:L691"/>
    <mergeCell ref="I701:J701"/>
    <mergeCell ref="K701:L701"/>
    <mergeCell ref="I675:J675"/>
    <mergeCell ref="K675:L675"/>
    <mergeCell ref="I681:J681"/>
    <mergeCell ref="K681:L681"/>
    <mergeCell ref="I684:J684"/>
    <mergeCell ref="K684:L684"/>
    <mergeCell ref="I645:J645"/>
    <mergeCell ref="K645:L645"/>
    <mergeCell ref="I657:J657"/>
    <mergeCell ref="K657:L657"/>
    <mergeCell ref="I663:J663"/>
    <mergeCell ref="K663:L663"/>
    <mergeCell ref="I625:J625"/>
    <mergeCell ref="K625:L625"/>
    <mergeCell ref="I636:J636"/>
    <mergeCell ref="K636:L636"/>
    <mergeCell ref="I642:J642"/>
    <mergeCell ref="K642:L642"/>
    <mergeCell ref="A603:L603"/>
    <mergeCell ref="A605:H605"/>
    <mergeCell ref="I605:J605"/>
    <mergeCell ref="K605:L605"/>
    <mergeCell ref="A609:L609"/>
    <mergeCell ref="I619:J619"/>
    <mergeCell ref="K619:L619"/>
    <mergeCell ref="I593:J593"/>
    <mergeCell ref="K593:L593"/>
    <mergeCell ref="I596:J596"/>
    <mergeCell ref="K596:L596"/>
    <mergeCell ref="A599:H599"/>
    <mergeCell ref="I599:J599"/>
    <mergeCell ref="K599:L599"/>
    <mergeCell ref="I573:J573"/>
    <mergeCell ref="K573:L573"/>
    <mergeCell ref="I584:J584"/>
    <mergeCell ref="K584:L584"/>
    <mergeCell ref="I590:J590"/>
    <mergeCell ref="K590:L590"/>
    <mergeCell ref="I553:J553"/>
    <mergeCell ref="K553:L553"/>
    <mergeCell ref="I564:J564"/>
    <mergeCell ref="K564:L564"/>
    <mergeCell ref="I570:J570"/>
    <mergeCell ref="K570:L570"/>
    <mergeCell ref="I533:J533"/>
    <mergeCell ref="K533:L533"/>
    <mergeCell ref="I544:J544"/>
    <mergeCell ref="K544:L544"/>
    <mergeCell ref="I550:J550"/>
    <mergeCell ref="K550:L550"/>
    <mergeCell ref="A513:H513"/>
    <mergeCell ref="I513:J513"/>
    <mergeCell ref="K513:L513"/>
    <mergeCell ref="A517:L517"/>
    <mergeCell ref="I527:J527"/>
    <mergeCell ref="K527:L527"/>
    <mergeCell ref="A491:L491"/>
    <mergeCell ref="I501:J501"/>
    <mergeCell ref="K501:L501"/>
    <mergeCell ref="I507:J507"/>
    <mergeCell ref="K507:L507"/>
    <mergeCell ref="I510:J510"/>
    <mergeCell ref="K510:L510"/>
    <mergeCell ref="I481:J481"/>
    <mergeCell ref="K481:L481"/>
    <mergeCell ref="I484:J484"/>
    <mergeCell ref="K484:L484"/>
    <mergeCell ref="A487:H487"/>
    <mergeCell ref="I487:J487"/>
    <mergeCell ref="K487:L487"/>
    <mergeCell ref="A461:H461"/>
    <mergeCell ref="I461:J461"/>
    <mergeCell ref="K461:L461"/>
    <mergeCell ref="A465:L465"/>
    <mergeCell ref="I475:J475"/>
    <mergeCell ref="K475:L475"/>
    <mergeCell ref="A439:L439"/>
    <mergeCell ref="I449:J449"/>
    <mergeCell ref="K449:L449"/>
    <mergeCell ref="I455:J455"/>
    <mergeCell ref="K455:L455"/>
    <mergeCell ref="I458:J458"/>
    <mergeCell ref="K458:L458"/>
    <mergeCell ref="A429:H429"/>
    <mergeCell ref="I429:J429"/>
    <mergeCell ref="K429:L429"/>
    <mergeCell ref="A433:L433"/>
    <mergeCell ref="A435:H435"/>
    <mergeCell ref="I435:J435"/>
    <mergeCell ref="K435:L435"/>
    <mergeCell ref="A407:L407"/>
    <mergeCell ref="I417:J417"/>
    <mergeCell ref="K417:L417"/>
    <mergeCell ref="I423:J423"/>
    <mergeCell ref="K423:L423"/>
    <mergeCell ref="I426:J426"/>
    <mergeCell ref="K426:L426"/>
    <mergeCell ref="I397:J397"/>
    <mergeCell ref="K397:L397"/>
    <mergeCell ref="I400:J400"/>
    <mergeCell ref="K400:L400"/>
    <mergeCell ref="A403:H403"/>
    <mergeCell ref="I403:J403"/>
    <mergeCell ref="K403:L403"/>
    <mergeCell ref="A377:H377"/>
    <mergeCell ref="I377:J377"/>
    <mergeCell ref="K377:L377"/>
    <mergeCell ref="A381:L381"/>
    <mergeCell ref="I391:J391"/>
    <mergeCell ref="K391:L391"/>
    <mergeCell ref="I365:J365"/>
    <mergeCell ref="K365:L365"/>
    <mergeCell ref="I371:J371"/>
    <mergeCell ref="K371:L371"/>
    <mergeCell ref="I374:J374"/>
    <mergeCell ref="K374:L374"/>
    <mergeCell ref="I348:J348"/>
    <mergeCell ref="K348:L348"/>
    <mergeCell ref="A351:H351"/>
    <mergeCell ref="I351:J351"/>
    <mergeCell ref="K351:L351"/>
    <mergeCell ref="A355:L355"/>
    <mergeCell ref="I328:J328"/>
    <mergeCell ref="K328:L328"/>
    <mergeCell ref="I339:J339"/>
    <mergeCell ref="K339:L339"/>
    <mergeCell ref="I345:J345"/>
    <mergeCell ref="K345:L345"/>
    <mergeCell ref="I308:J308"/>
    <mergeCell ref="K308:L308"/>
    <mergeCell ref="I319:J319"/>
    <mergeCell ref="K319:L319"/>
    <mergeCell ref="I325:J325"/>
    <mergeCell ref="K325:L325"/>
    <mergeCell ref="I287:J287"/>
    <mergeCell ref="K287:L287"/>
    <mergeCell ref="I299:J299"/>
    <mergeCell ref="K299:L299"/>
    <mergeCell ref="I305:J305"/>
    <mergeCell ref="K305:L305"/>
    <mergeCell ref="I266:J266"/>
    <mergeCell ref="K266:L266"/>
    <mergeCell ref="I269:J269"/>
    <mergeCell ref="K269:L269"/>
    <mergeCell ref="I281:J281"/>
    <mergeCell ref="K281:L281"/>
    <mergeCell ref="A233:L233"/>
    <mergeCell ref="I243:J243"/>
    <mergeCell ref="K243:L243"/>
    <mergeCell ref="I249:J249"/>
    <mergeCell ref="K249:L249"/>
    <mergeCell ref="I260:J260"/>
    <mergeCell ref="K260:L260"/>
    <mergeCell ref="I223:J223"/>
    <mergeCell ref="K223:L223"/>
    <mergeCell ref="I226:J226"/>
    <mergeCell ref="K226:L226"/>
    <mergeCell ref="A229:H229"/>
    <mergeCell ref="I229:J229"/>
    <mergeCell ref="K229:L229"/>
    <mergeCell ref="A203:H203"/>
    <mergeCell ref="I203:J203"/>
    <mergeCell ref="K203:L203"/>
    <mergeCell ref="A207:L207"/>
    <mergeCell ref="I217:J217"/>
    <mergeCell ref="K217:L217"/>
    <mergeCell ref="A181:L181"/>
    <mergeCell ref="I191:J191"/>
    <mergeCell ref="K191:L191"/>
    <mergeCell ref="I197:J197"/>
    <mergeCell ref="K197:L197"/>
    <mergeCell ref="I200:J200"/>
    <mergeCell ref="K200:L200"/>
    <mergeCell ref="I171:J171"/>
    <mergeCell ref="K171:L171"/>
    <mergeCell ref="I174:J174"/>
    <mergeCell ref="K174:L174"/>
    <mergeCell ref="A177:H177"/>
    <mergeCell ref="I177:J177"/>
    <mergeCell ref="K177:L177"/>
    <mergeCell ref="A149:L149"/>
    <mergeCell ref="A151:H151"/>
    <mergeCell ref="I151:J151"/>
    <mergeCell ref="K151:L151"/>
    <mergeCell ref="A155:L155"/>
    <mergeCell ref="I165:J165"/>
    <mergeCell ref="K165:L165"/>
    <mergeCell ref="I139:J139"/>
    <mergeCell ref="K139:L139"/>
    <mergeCell ref="I142:J142"/>
    <mergeCell ref="K142:L142"/>
    <mergeCell ref="A145:H145"/>
    <mergeCell ref="I145:J145"/>
    <mergeCell ref="K145:L145"/>
    <mergeCell ref="A117:L117"/>
    <mergeCell ref="A119:H119"/>
    <mergeCell ref="I119:J119"/>
    <mergeCell ref="K119:L119"/>
    <mergeCell ref="A123:L123"/>
    <mergeCell ref="I133:J133"/>
    <mergeCell ref="K133:L133"/>
    <mergeCell ref="A107:H107"/>
    <mergeCell ref="I107:J107"/>
    <mergeCell ref="K107:L107"/>
    <mergeCell ref="A111:L111"/>
    <mergeCell ref="A113:H113"/>
    <mergeCell ref="I113:J113"/>
    <mergeCell ref="K113:L113"/>
    <mergeCell ref="I95:J95"/>
    <mergeCell ref="K95:L95"/>
    <mergeCell ref="I101:J101"/>
    <mergeCell ref="K101:L101"/>
    <mergeCell ref="I104:J104"/>
    <mergeCell ref="K104:L104"/>
    <mergeCell ref="I78:J78"/>
    <mergeCell ref="K78:L78"/>
    <mergeCell ref="A81:H81"/>
    <mergeCell ref="I81:J81"/>
    <mergeCell ref="K81:L81"/>
    <mergeCell ref="A85:L85"/>
    <mergeCell ref="J21:L21"/>
    <mergeCell ref="J22:L22"/>
    <mergeCell ref="J23:L23"/>
    <mergeCell ref="I25:I26"/>
    <mergeCell ref="A30:L30"/>
    <mergeCell ref="A32:L32"/>
    <mergeCell ref="J25:J26"/>
    <mergeCell ref="K25:L25"/>
    <mergeCell ref="A28:L28"/>
    <mergeCell ref="A29:L29"/>
    <mergeCell ref="J13:L14"/>
    <mergeCell ref="D1542:F1542"/>
    <mergeCell ref="I1542:J1542"/>
    <mergeCell ref="K1542:L1542"/>
    <mergeCell ref="I1543:J1543"/>
    <mergeCell ref="K1543:L1543"/>
    <mergeCell ref="I1544:J1544"/>
    <mergeCell ref="I1:L1"/>
    <mergeCell ref="C14:H14"/>
    <mergeCell ref="C15:H15"/>
    <mergeCell ref="J15:L16"/>
    <mergeCell ref="C16:H16"/>
    <mergeCell ref="C17:H17"/>
    <mergeCell ref="J17:L18"/>
    <mergeCell ref="C18:H18"/>
    <mergeCell ref="C19:H19"/>
    <mergeCell ref="H33:H40"/>
    <mergeCell ref="I33:I40"/>
    <mergeCell ref="J33:J40"/>
    <mergeCell ref="K33:K40"/>
    <mergeCell ref="L33:L40"/>
    <mergeCell ref="G20:I20"/>
    <mergeCell ref="J20:L20"/>
    <mergeCell ref="G21:H21"/>
    <mergeCell ref="A1551:I1551"/>
    <mergeCell ref="K1551:L1551"/>
    <mergeCell ref="D1552:E1552"/>
    <mergeCell ref="H1552:L1552"/>
    <mergeCell ref="K1544:L1544"/>
    <mergeCell ref="I1545:J1545"/>
    <mergeCell ref="K1545:L1545"/>
    <mergeCell ref="J1555:L1555"/>
    <mergeCell ref="I2:L2"/>
    <mergeCell ref="I3:L3"/>
    <mergeCell ref="I4:L4"/>
    <mergeCell ref="J5:L5"/>
    <mergeCell ref="J6:L6"/>
    <mergeCell ref="J7:L8"/>
    <mergeCell ref="A8:B8"/>
    <mergeCell ref="C8:H8"/>
    <mergeCell ref="C9:H9"/>
    <mergeCell ref="J9:L10"/>
    <mergeCell ref="A10:B10"/>
    <mergeCell ref="C10:H10"/>
    <mergeCell ref="C11:H11"/>
    <mergeCell ref="J11:L12"/>
    <mergeCell ref="C12:H12"/>
    <mergeCell ref="C13:H13"/>
    <mergeCell ref="F33:F40"/>
    <mergeCell ref="G33:G40"/>
    <mergeCell ref="A43:L43"/>
    <mergeCell ref="A45:L45"/>
    <mergeCell ref="C47:K47"/>
    <mergeCell ref="C49:K49"/>
    <mergeCell ref="C51:K51"/>
    <mergeCell ref="I1546:J1546"/>
    <mergeCell ref="K1546:L1546"/>
    <mergeCell ref="A35:A40"/>
    <mergeCell ref="B35:B40"/>
    <mergeCell ref="A33:B34"/>
    <mergeCell ref="C33:C40"/>
    <mergeCell ref="D33:D40"/>
    <mergeCell ref="E33:E40"/>
    <mergeCell ref="A57:L57"/>
    <mergeCell ref="A59:L59"/>
    <mergeCell ref="I69:J69"/>
    <mergeCell ref="K69:L69"/>
    <mergeCell ref="I75:J75"/>
    <mergeCell ref="K75:L75"/>
    <mergeCell ref="A53:H53"/>
    <mergeCell ref="I53:J53"/>
    <mergeCell ref="K53:L53"/>
  </mergeCells>
  <pageMargins left="0.78740157480314965" right="0" top="0.39370078740157483" bottom="0.39370078740157483" header="0.31496062992125984" footer="0.31496062992125984"/>
  <pageSetup paperSize="9" scale="41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Реестр</vt:lpstr>
      <vt:lpstr>КС-3</vt:lpstr>
      <vt:lpstr>23.1</vt:lpstr>
      <vt:lpstr>'КС-3'!Область_печати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Лужанская Елена</cp:lastModifiedBy>
  <cp:lastPrinted>2021-04-23T15:28:43Z</cp:lastPrinted>
  <dcterms:created xsi:type="dcterms:W3CDTF">2014-11-20T12:04:08Z</dcterms:created>
  <dcterms:modified xsi:type="dcterms:W3CDTF">2021-04-23T15:48:02Z</dcterms:modified>
</cp:coreProperties>
</file>