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dolfo\Dropbox\IEEE ROV 2015\electronics\boards\led-driver\"/>
    </mc:Choice>
  </mc:AlternateContent>
  <bookViews>
    <workbookView xWindow="0" yWindow="0" windowWidth="19356" windowHeight="93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D41" i="1" l="1"/>
  <c r="D56" i="1" l="1"/>
  <c r="D17" i="1"/>
  <c r="D24" i="1" l="1"/>
  <c r="D16" i="1" l="1"/>
  <c r="D23" i="1" s="1"/>
  <c r="D7" i="1"/>
  <c r="D15" i="1" s="1"/>
  <c r="H17" i="1" l="1"/>
  <c r="D21" i="1"/>
  <c r="D27" i="1"/>
  <c r="D28" i="1" s="1"/>
  <c r="D40" i="1" s="1"/>
  <c r="D34" i="1"/>
  <c r="D36" i="1" s="1"/>
  <c r="H16" i="1" l="1"/>
  <c r="D42" i="1" s="1"/>
  <c r="D43" i="1" s="1"/>
  <c r="G29" i="1"/>
  <c r="D31" i="1"/>
  <c r="D29" i="1"/>
  <c r="I17" i="1" l="1"/>
  <c r="D49" i="1"/>
  <c r="D57" i="1"/>
  <c r="D59" i="1" s="1"/>
  <c r="D44" i="1"/>
  <c r="D50" i="1"/>
  <c r="D52" i="1" s="1"/>
  <c r="G34" i="1"/>
</calcChain>
</file>

<file path=xl/sharedStrings.xml><?xml version="1.0" encoding="utf-8"?>
<sst xmlns="http://schemas.openxmlformats.org/spreadsheetml/2006/main" count="80" uniqueCount="73">
  <si>
    <t>LEDs</t>
  </si>
  <si>
    <t>XMLBWT-02-0000-0000T5051</t>
  </si>
  <si>
    <t>XMLBWT-00-0000-0000U20E1</t>
  </si>
  <si>
    <t>Foreward voltage (V):</t>
  </si>
  <si>
    <t>Voltage for LED board:</t>
  </si>
  <si>
    <t>Output voltage</t>
  </si>
  <si>
    <t>Max I through LED board (A):</t>
  </si>
  <si>
    <t>Variables</t>
  </si>
  <si>
    <t>deltaI_LED (A)</t>
  </si>
  <si>
    <t>V_IN</t>
  </si>
  <si>
    <t>V_O</t>
  </si>
  <si>
    <t>I_LED</t>
  </si>
  <si>
    <t>deltaV_IN</t>
  </si>
  <si>
    <t>V_TURN-ON</t>
  </si>
  <si>
    <t>n</t>
  </si>
  <si>
    <t>D</t>
  </si>
  <si>
    <t>T_S</t>
  </si>
  <si>
    <t>Components</t>
  </si>
  <si>
    <t>C_Off (F)</t>
  </si>
  <si>
    <t>assumed value</t>
  </si>
  <si>
    <t>f_SW (Hz)</t>
  </si>
  <si>
    <t>Assumed</t>
  </si>
  <si>
    <t>R_Off (Ohms)</t>
  </si>
  <si>
    <t>t_Off (s)</t>
  </si>
  <si>
    <t>f_SW_update (Hz)</t>
  </si>
  <si>
    <t>L1 (H)</t>
  </si>
  <si>
    <t>I_L</t>
  </si>
  <si>
    <t>I_L-MAX</t>
  </si>
  <si>
    <t>deltaI_L</t>
  </si>
  <si>
    <t>V_ADJ</t>
  </si>
  <si>
    <t>R_SNS</t>
  </si>
  <si>
    <t>10% of I_LED</t>
  </si>
  <si>
    <t>t_ON</t>
  </si>
  <si>
    <t>Updated values</t>
  </si>
  <si>
    <t>150 pF</t>
  </si>
  <si>
    <t>15 uH</t>
  </si>
  <si>
    <t>http://www.digikey.com/product-detail/en/SLF12565T-150M4R2-H/445-3842-2-ND/1913706</t>
  </si>
  <si>
    <t>Actual:</t>
  </si>
  <si>
    <t>78.7 mohm</t>
  </si>
  <si>
    <t>I_T</t>
  </si>
  <si>
    <t>C_IN-MIN</t>
  </si>
  <si>
    <t>C_IN</t>
  </si>
  <si>
    <t>I_IN-RMS</t>
  </si>
  <si>
    <t>&lt;find</t>
  </si>
  <si>
    <t>I_T-RMS</t>
  </si>
  <si>
    <t>P_T</t>
  </si>
  <si>
    <t>R_DSON</t>
  </si>
  <si>
    <t>I_D</t>
  </si>
  <si>
    <t>V_D-MAX</t>
  </si>
  <si>
    <t>V_T-MAX</t>
  </si>
  <si>
    <t>V_IN-MAX=</t>
  </si>
  <si>
    <t>P_D</t>
  </si>
  <si>
    <t>V_D</t>
  </si>
  <si>
    <t>Whats a V_HYS?</t>
  </si>
  <si>
    <t>V_IADJ</t>
  </si>
  <si>
    <t>Assumed?</t>
  </si>
  <si>
    <t>f_DIM?</t>
  </si>
  <si>
    <t>http://www.digikey.com/product-detail/es/ZXMP10A18KTC/ZXMP10A18KTCTR-ND/1636291</t>
  </si>
  <si>
    <t>http://www.digikey.com/product-detail/es/SS3H10-E3%2F57T/SS3H10-E3%2F57TGIDKR-ND/3525356</t>
  </si>
  <si>
    <t>5% of V_IN</t>
  </si>
  <si>
    <t>C_IN1=C_IN2=1.0uF</t>
  </si>
  <si>
    <t>http://www.digikey.com/product-search/en?pv14=2&amp;FV=fff40002%2Cfff8000b%2C3400fd&amp;mnonly=0&amp;newproducts=0&amp;ColumnSort=0&amp;page=1&amp;quantity=0&amp;ptm=0&amp;fid=0&amp;pageSize=25</t>
  </si>
  <si>
    <t>http://www.digikey.com/product-detail/en/C1608C0G1H151K080AA/445-13973-2-ND/3951209</t>
  </si>
  <si>
    <t>C_F</t>
  </si>
  <si>
    <t>http://www.digikey.com/product-detail/en/C1608X7R1C105K080AC/445-1604-1-ND/634399</t>
  </si>
  <si>
    <t>http://www.digikey.com/product-detail/es/WSL2512R0800FEA/WSLG-.08CT-ND/713503</t>
  </si>
  <si>
    <t>1 uF</t>
  </si>
  <si>
    <t>http://www.digikey.com/product-detail/en/CRCW060349K9FKEA/541-49.9KHDKR-ND/1187052</t>
  </si>
  <si>
    <t>http://www.digikey.com/product-detail/en/CRCW06036K98FKEA/541-6.98KHTR-ND/1174765</t>
  </si>
  <si>
    <t>R_UV1</t>
  </si>
  <si>
    <t>R_UV2</t>
  </si>
  <si>
    <t>49.9 kohm</t>
  </si>
  <si>
    <t>6.98 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</si>
</sst>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2" borderId="0" xfId="0" applyFill="1"/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RCW06036K98FKEA/541-6.98KHTR-ND/1174765" TargetMode="External"/><Relationship Id="rId3" Type="http://schemas.openxmlformats.org/officeDocument/2006/relationships/hyperlink" Target="http://www.digikey.com/product-detail/es/WSL2512R0800FEA/WSLG-.08CT-ND/713503" TargetMode="External"/><Relationship Id="rId7" Type="http://schemas.openxmlformats.org/officeDocument/2006/relationships/hyperlink" Target="http://www.digikey.com/product-detail/en/CRCW060349K9FKEA/541-49.9KHDKR-ND/1187052" TargetMode="External"/><Relationship Id="rId2" Type="http://schemas.openxmlformats.org/officeDocument/2006/relationships/hyperlink" Target="http://www.digikey.com/product-detail/en/SLF12565T-150M4R2-H/445-3842-2-ND/1913706" TargetMode="External"/><Relationship Id="rId1" Type="http://schemas.openxmlformats.org/officeDocument/2006/relationships/hyperlink" Target="http://www.digikey.com/product-detail/en/C1608C0G1H151K080AA/445-13973-2-ND/3951209" TargetMode="External"/><Relationship Id="rId6" Type="http://schemas.openxmlformats.org/officeDocument/2006/relationships/hyperlink" Target="http://www.digikey.com/product-detail/en/C1608X7R1C105K080AC/445-1604-1-ND/634399" TargetMode="External"/><Relationship Id="rId5" Type="http://schemas.openxmlformats.org/officeDocument/2006/relationships/hyperlink" Target="http://www.digikey.com/product-detail/es/ZXMP10A18KTC/ZXMP10A18KTCTR-ND/163629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search/en?pv14=2&amp;FV=fff40002%2Cfff8000b%2C3400fd&amp;mnonly=0&amp;newproducts=0&amp;ColumnSort=0&amp;page=1&amp;quantity=0&amp;ptm=0&amp;fid=0&amp;pageSize=25" TargetMode="External"/><Relationship Id="rId9" Type="http://schemas.openxmlformats.org/officeDocument/2006/relationships/hyperlink" Target="http://www.digikey.com/product-detail/es/SS3H10-E3%2F57T/SS3H10-E3%2F57TGIDKR-ND/35253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tabSelected="1" topLeftCell="A21" zoomScaleNormal="100" workbookViewId="0">
      <selection activeCell="G27" sqref="G27"/>
    </sheetView>
  </sheetViews>
  <sheetFormatPr defaultRowHeight="14.4" x14ac:dyDescent="0.3"/>
  <cols>
    <col min="4" max="4" width="12" bestFit="1" customWidth="1"/>
  </cols>
  <sheetData>
    <row r="2" spans="2:8" x14ac:dyDescent="0.3">
      <c r="B2" t="s">
        <v>0</v>
      </c>
    </row>
    <row r="3" spans="2:8" ht="15.6" x14ac:dyDescent="0.3">
      <c r="B3" s="1" t="s">
        <v>1</v>
      </c>
    </row>
    <row r="4" spans="2:8" ht="15.6" x14ac:dyDescent="0.3">
      <c r="B4" s="1" t="s">
        <v>2</v>
      </c>
    </row>
    <row r="6" spans="2:8" x14ac:dyDescent="0.3">
      <c r="B6" t="s">
        <v>3</v>
      </c>
      <c r="D6" s="2">
        <v>2.85</v>
      </c>
    </row>
    <row r="7" spans="2:8" x14ac:dyDescent="0.3">
      <c r="B7" t="s">
        <v>4</v>
      </c>
      <c r="D7">
        <f>D6*4</f>
        <v>11.4</v>
      </c>
      <c r="E7" t="s">
        <v>5</v>
      </c>
    </row>
    <row r="8" spans="2:8" x14ac:dyDescent="0.3">
      <c r="B8" t="s">
        <v>6</v>
      </c>
      <c r="D8">
        <v>3</v>
      </c>
    </row>
    <row r="12" spans="2:8" x14ac:dyDescent="0.3">
      <c r="B12" t="s">
        <v>7</v>
      </c>
    </row>
    <row r="13" spans="2:8" x14ac:dyDescent="0.3">
      <c r="B13" t="s">
        <v>20</v>
      </c>
      <c r="D13">
        <v>525000</v>
      </c>
      <c r="E13" t="s">
        <v>21</v>
      </c>
    </row>
    <row r="14" spans="2:8" x14ac:dyDescent="0.3">
      <c r="B14" t="s">
        <v>9</v>
      </c>
      <c r="D14">
        <v>48</v>
      </c>
    </row>
    <row r="15" spans="2:8" x14ac:dyDescent="0.3">
      <c r="B15" t="s">
        <v>10</v>
      </c>
      <c r="D15">
        <f>D7</f>
        <v>11.4</v>
      </c>
    </row>
    <row r="16" spans="2:8" x14ac:dyDescent="0.3">
      <c r="B16" t="s">
        <v>11</v>
      </c>
      <c r="D16">
        <f>D8</f>
        <v>3</v>
      </c>
      <c r="G16" t="s">
        <v>37</v>
      </c>
      <c r="H16" s="3">
        <f>D35/(5*D36)-H17/2</f>
        <v>2.9786611934292124</v>
      </c>
    </row>
    <row r="17" spans="1:10" x14ac:dyDescent="0.3">
      <c r="B17" t="s">
        <v>8</v>
      </c>
      <c r="D17">
        <f>0.1*D8</f>
        <v>0.30000000000000004</v>
      </c>
      <c r="E17" t="s">
        <v>31</v>
      </c>
      <c r="G17" t="s">
        <v>37</v>
      </c>
      <c r="H17" s="3">
        <f>D15*G28/H31</f>
        <v>0.34267761314157369</v>
      </c>
      <c r="I17" s="4">
        <f>H17/H16</f>
        <v>0.11504417283090286</v>
      </c>
    </row>
    <row r="18" spans="1:10" x14ac:dyDescent="0.3">
      <c r="B18" t="s">
        <v>12</v>
      </c>
    </row>
    <row r="19" spans="1:10" x14ac:dyDescent="0.3">
      <c r="B19" t="s">
        <v>13</v>
      </c>
    </row>
    <row r="20" spans="1:10" x14ac:dyDescent="0.3">
      <c r="B20" t="s">
        <v>14</v>
      </c>
      <c r="D20">
        <v>0.95</v>
      </c>
      <c r="E20" t="s">
        <v>21</v>
      </c>
    </row>
    <row r="21" spans="1:10" x14ac:dyDescent="0.3">
      <c r="B21" t="s">
        <v>15</v>
      </c>
      <c r="D21">
        <f>D15/(D20*D14)</f>
        <v>0.25000000000000006</v>
      </c>
    </row>
    <row r="22" spans="1:10" x14ac:dyDescent="0.3">
      <c r="B22" t="s">
        <v>16</v>
      </c>
    </row>
    <row r="23" spans="1:10" x14ac:dyDescent="0.3">
      <c r="B23" t="s">
        <v>26</v>
      </c>
      <c r="D23">
        <f>D16</f>
        <v>3</v>
      </c>
    </row>
    <row r="24" spans="1:10" x14ac:dyDescent="0.3">
      <c r="B24" t="s">
        <v>28</v>
      </c>
      <c r="D24">
        <f>D17</f>
        <v>0.30000000000000004</v>
      </c>
    </row>
    <row r="25" spans="1:10" x14ac:dyDescent="0.3">
      <c r="B25" t="s">
        <v>17</v>
      </c>
      <c r="G25" t="s">
        <v>33</v>
      </c>
    </row>
    <row r="26" spans="1:10" x14ac:dyDescent="0.3">
      <c r="A26">
        <v>1</v>
      </c>
      <c r="B26" t="s">
        <v>18</v>
      </c>
      <c r="D26" s="3">
        <v>1.4999999999999999E-7</v>
      </c>
      <c r="E26" t="s">
        <v>19</v>
      </c>
      <c r="G26" t="s">
        <v>34</v>
      </c>
      <c r="J26" s="7" t="s">
        <v>62</v>
      </c>
    </row>
    <row r="27" spans="1:10" x14ac:dyDescent="0.3">
      <c r="B27" t="s">
        <v>22</v>
      </c>
      <c r="D27">
        <f>-(1-D15/(D20*D14))/((D26+0.00000000002)*D13*LN(1-1.24/D15))</f>
        <v>82.693300555457256</v>
      </c>
      <c r="G27">
        <v>26.1</v>
      </c>
      <c r="H27">
        <v>82.5</v>
      </c>
    </row>
    <row r="28" spans="1:10" x14ac:dyDescent="0.3">
      <c r="B28" t="s">
        <v>23</v>
      </c>
      <c r="D28">
        <f>-(D26+0.00000000002)*D27*LN(1-1.24/D15)</f>
        <v>1.4285714285714286E-6</v>
      </c>
      <c r="G28">
        <f>-(D26+0.00000000002)*G27*LN(1-1.24/D15)</f>
        <v>4.5089159623891274E-7</v>
      </c>
    </row>
    <row r="29" spans="1:10" x14ac:dyDescent="0.3">
      <c r="B29" t="s">
        <v>24</v>
      </c>
      <c r="D29">
        <f>(1-D15/(D20*D14))/D28</f>
        <v>525000</v>
      </c>
      <c r="G29">
        <f>(1-D15/(D20*D14))/G28</f>
        <v>1663370.9881844849</v>
      </c>
    </row>
    <row r="31" spans="1:10" x14ac:dyDescent="0.3">
      <c r="A31">
        <v>2</v>
      </c>
      <c r="B31" t="s">
        <v>25</v>
      </c>
      <c r="D31">
        <f>D15*G28/D17</f>
        <v>1.7133880657078684E-5</v>
      </c>
      <c r="G31" t="s">
        <v>35</v>
      </c>
      <c r="H31" s="3">
        <v>1.5E-5</v>
      </c>
      <c r="J31" s="7" t="s">
        <v>36</v>
      </c>
    </row>
    <row r="34" spans="1:10" x14ac:dyDescent="0.3">
      <c r="A34">
        <v>3</v>
      </c>
      <c r="B34" t="s">
        <v>27</v>
      </c>
      <c r="D34">
        <f>D16+D24/2</f>
        <v>3.15</v>
      </c>
      <c r="G34" s="3">
        <f>H16+H17/2</f>
        <v>3.1499999999999995</v>
      </c>
    </row>
    <row r="35" spans="1:10" x14ac:dyDescent="0.3">
      <c r="B35" t="s">
        <v>29</v>
      </c>
      <c r="D35">
        <v>1.24</v>
      </c>
      <c r="E35" s="6" t="s">
        <v>21</v>
      </c>
    </row>
    <row r="36" spans="1:10" x14ac:dyDescent="0.3">
      <c r="B36" t="s">
        <v>30</v>
      </c>
      <c r="D36">
        <f>D35/(5*D34)</f>
        <v>7.8730158730158734E-2</v>
      </c>
      <c r="G36" t="s">
        <v>38</v>
      </c>
      <c r="J36" s="7" t="s">
        <v>65</v>
      </c>
    </row>
    <row r="40" spans="1:10" x14ac:dyDescent="0.3">
      <c r="A40">
        <v>5</v>
      </c>
      <c r="B40" t="s">
        <v>32</v>
      </c>
      <c r="D40">
        <f>1/D13-D28</f>
        <v>4.7619047619047607E-7</v>
      </c>
    </row>
    <row r="41" spans="1:10" x14ac:dyDescent="0.3">
      <c r="B41" t="s">
        <v>12</v>
      </c>
      <c r="D41">
        <f>0.03*D14</f>
        <v>1.44</v>
      </c>
      <c r="E41" s="6" t="s">
        <v>43</v>
      </c>
      <c r="F41" t="s">
        <v>59</v>
      </c>
      <c r="H41" s="7" t="s">
        <v>61</v>
      </c>
      <c r="I41" s="3"/>
    </row>
    <row r="42" spans="1:10" x14ac:dyDescent="0.3">
      <c r="B42" t="s">
        <v>40</v>
      </c>
      <c r="D42" s="5">
        <f>H16*D40/D41</f>
        <v>9.85007008409131E-7</v>
      </c>
    </row>
    <row r="43" spans="1:10" x14ac:dyDescent="0.3">
      <c r="B43" t="s">
        <v>41</v>
      </c>
      <c r="D43">
        <f>D42*2</f>
        <v>1.970014016818262E-6</v>
      </c>
    </row>
    <row r="44" spans="1:10" x14ac:dyDescent="0.3">
      <c r="B44" t="s">
        <v>42</v>
      </c>
      <c r="D44" s="3">
        <f>H16*D13*SQRT(D40*G28)</f>
        <v>0.72461418899895802</v>
      </c>
    </row>
    <row r="45" spans="1:10" x14ac:dyDescent="0.3">
      <c r="B45" t="s">
        <v>60</v>
      </c>
    </row>
    <row r="46" spans="1:10" x14ac:dyDescent="0.3">
      <c r="E46" s="3"/>
    </row>
    <row r="48" spans="1:10" x14ac:dyDescent="0.3">
      <c r="A48">
        <v>6</v>
      </c>
      <c r="B48" t="s">
        <v>50</v>
      </c>
      <c r="C48" t="s">
        <v>49</v>
      </c>
      <c r="D48">
        <v>75</v>
      </c>
      <c r="E48" s="6" t="s">
        <v>43</v>
      </c>
      <c r="G48" s="7" t="s">
        <v>57</v>
      </c>
    </row>
    <row r="49" spans="1:7" x14ac:dyDescent="0.3">
      <c r="B49" t="s">
        <v>39</v>
      </c>
      <c r="D49" s="3">
        <f>D21*H16</f>
        <v>0.74466529835730322</v>
      </c>
    </row>
    <row r="50" spans="1:7" x14ac:dyDescent="0.3">
      <c r="B50" t="s">
        <v>44</v>
      </c>
      <c r="D50" s="3">
        <f>H16*SQRT(D21*(1+1/12*(H17/H16)^2))</f>
        <v>1.4901516841796263</v>
      </c>
    </row>
    <row r="51" spans="1:7" x14ac:dyDescent="0.3">
      <c r="B51" t="s">
        <v>46</v>
      </c>
      <c r="D51">
        <v>0.19</v>
      </c>
      <c r="E51" s="6" t="s">
        <v>43</v>
      </c>
    </row>
    <row r="52" spans="1:7" x14ac:dyDescent="0.3">
      <c r="B52" t="s">
        <v>45</v>
      </c>
      <c r="D52" s="3">
        <f>D50^2*D51</f>
        <v>0.42190488795404163</v>
      </c>
    </row>
    <row r="56" spans="1:7" x14ac:dyDescent="0.3">
      <c r="A56">
        <v>7</v>
      </c>
      <c r="B56" t="s">
        <v>48</v>
      </c>
      <c r="D56">
        <f>D48</f>
        <v>75</v>
      </c>
      <c r="G56" s="7" t="s">
        <v>58</v>
      </c>
    </row>
    <row r="57" spans="1:7" x14ac:dyDescent="0.3">
      <c r="B57" t="s">
        <v>47</v>
      </c>
      <c r="D57" s="3">
        <f>(1-D21)*H16</f>
        <v>2.2339958950719092</v>
      </c>
    </row>
    <row r="58" spans="1:7" x14ac:dyDescent="0.3">
      <c r="B58" t="s">
        <v>52</v>
      </c>
      <c r="D58">
        <v>0.75</v>
      </c>
      <c r="E58" s="6" t="s">
        <v>43</v>
      </c>
    </row>
    <row r="59" spans="1:7" x14ac:dyDescent="0.3">
      <c r="B59" t="s">
        <v>51</v>
      </c>
      <c r="D59" s="3">
        <f>D57*D58</f>
        <v>1.6754969213039319</v>
      </c>
    </row>
    <row r="62" spans="1:7" x14ac:dyDescent="0.3">
      <c r="A62">
        <v>8</v>
      </c>
      <c r="B62" s="6" t="s">
        <v>53</v>
      </c>
    </row>
    <row r="64" spans="1:7" x14ac:dyDescent="0.3">
      <c r="B64" t="s">
        <v>70</v>
      </c>
      <c r="D64" t="s">
        <v>71</v>
      </c>
      <c r="G64" s="7" t="s">
        <v>67</v>
      </c>
    </row>
    <row r="65" spans="1:7" x14ac:dyDescent="0.3">
      <c r="B65" t="s">
        <v>69</v>
      </c>
      <c r="D65" t="s">
        <v>72</v>
      </c>
      <c r="G65" s="7" t="s">
        <v>68</v>
      </c>
    </row>
    <row r="69" spans="1:7" x14ac:dyDescent="0.3">
      <c r="A69">
        <v>9</v>
      </c>
      <c r="B69" t="s">
        <v>54</v>
      </c>
      <c r="C69" s="6" t="s">
        <v>55</v>
      </c>
    </row>
    <row r="72" spans="1:7" x14ac:dyDescent="0.3">
      <c r="A72">
        <v>10</v>
      </c>
      <c r="B72" s="6" t="s">
        <v>56</v>
      </c>
    </row>
    <row r="74" spans="1:7" x14ac:dyDescent="0.3">
      <c r="B74" t="s">
        <v>63</v>
      </c>
      <c r="D74" t="s">
        <v>66</v>
      </c>
      <c r="G74" s="7" t="s">
        <v>64</v>
      </c>
    </row>
  </sheetData>
  <hyperlinks>
    <hyperlink ref="J26" r:id="rId1"/>
    <hyperlink ref="J31" r:id="rId2"/>
    <hyperlink ref="J36" r:id="rId3"/>
    <hyperlink ref="H41" r:id="rId4"/>
    <hyperlink ref="G48" r:id="rId5"/>
    <hyperlink ref="G74" r:id="rId6"/>
    <hyperlink ref="G64" r:id="rId7"/>
    <hyperlink ref="G65" r:id="rId8"/>
    <hyperlink ref="G56" r:id="rId9"/>
  </hyperlinks>
  <pageMargins left="0.7" right="0.7" top="0.75" bottom="0.75" header="0.3" footer="0.3"/>
  <pageSetup orientation="portrait" horizontalDpi="4294967293" verticalDpi="429496729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Leiva</dc:creator>
  <cp:lastModifiedBy>Rodolfo Leiva</cp:lastModifiedBy>
  <dcterms:created xsi:type="dcterms:W3CDTF">2015-01-11T21:47:46Z</dcterms:created>
  <dcterms:modified xsi:type="dcterms:W3CDTF">2015-01-17T23:33:44Z</dcterms:modified>
</cp:coreProperties>
</file>